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fairesSociales\3 Aff. soc ELO\303 Prestations sociales\03 Communication\Site internet 2024\"/>
    </mc:Choice>
  </mc:AlternateContent>
  <xr:revisionPtr revIDLastSave="0" documentId="13_ncr:1_{4BEE86B8-8A71-4F2D-B1BA-4A41E75A1D6A}" xr6:coauthVersionLast="36" xr6:coauthVersionMax="36" xr10:uidLastSave="{00000000-0000-0000-0000-000000000000}"/>
  <bookViews>
    <workbookView xWindow="120" yWindow="150" windowWidth="28515" windowHeight="12270" firstSheet="4" activeTab="4" xr2:uid="{00000000-000D-0000-FFFF-FFFF00000000}"/>
  </bookViews>
  <sheets>
    <sheet name="Calcul - Aide" sheetId="2" state="hidden" r:id="rId1"/>
    <sheet name="Barème" sheetId="1" state="hidden" r:id="rId2"/>
    <sheet name="Tableau de suivi" sheetId="4" state="hidden" r:id="rId3"/>
    <sheet name="Données" sheetId="3" state="hidden" r:id="rId4"/>
    <sheet name="Calculateur" sheetId="5" r:id="rId5"/>
  </sheets>
  <externalReferences>
    <externalReference r:id="rId6"/>
  </externalReferences>
  <definedNames>
    <definedName name="_xlnm._FilterDatabase" localSheetId="2" hidden="1">'Tableau de suivi'!$A$9:$I$9</definedName>
    <definedName name="LimiteFortune" localSheetId="0">#REF!</definedName>
    <definedName name="LimiteFortune" localSheetId="4">#REF!</definedName>
    <definedName name="LimiteFortune" localSheetId="2">#REF!</definedName>
    <definedName name="LimiteFortune">#REF!</definedName>
    <definedName name="_xlnm.Print_Area" localSheetId="0">'Calcul - Aide'!$A$1:$H$49</definedName>
    <definedName name="_xlnm.Print_Area" localSheetId="4">Calculateur!$A$1:$H$66</definedName>
  </definedNames>
  <calcPr calcId="191029"/>
</workbook>
</file>

<file path=xl/calcChain.xml><?xml version="1.0" encoding="utf-8"?>
<calcChain xmlns="http://schemas.openxmlformats.org/spreadsheetml/2006/main">
  <c r="B42" i="5" l="1"/>
  <c r="B29" i="5"/>
  <c r="B51" i="5" l="1"/>
  <c r="B27" i="5"/>
  <c r="E12" i="5"/>
  <c r="B30" i="5" s="1"/>
  <c r="D12" i="5"/>
  <c r="B31" i="5" l="1"/>
  <c r="B47" i="5" s="1"/>
  <c r="A6" i="4"/>
  <c r="D5" i="4"/>
  <c r="A7" i="4"/>
  <c r="G6" i="4"/>
  <c r="G5" i="4"/>
  <c r="G3" i="4"/>
  <c r="A3" i="4"/>
  <c r="D3" i="4"/>
  <c r="D27" i="4"/>
  <c r="C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B50" i="5" l="1"/>
  <c r="B52" i="5" s="1"/>
  <c r="B53" i="5" s="1"/>
  <c r="E27" i="4"/>
  <c r="E12" i="2"/>
  <c r="B26" i="2" s="1"/>
  <c r="B34" i="2" l="1"/>
  <c r="B25" i="2" l="1"/>
  <c r="D24" i="2"/>
  <c r="H22" i="2" s="1"/>
  <c r="B24" i="2"/>
  <c r="D12" i="2"/>
  <c r="B14" i="1"/>
  <c r="D14" i="1"/>
  <c r="D17" i="1" s="1"/>
  <c r="D20" i="1" s="1"/>
  <c r="D23" i="1" s="1"/>
  <c r="D26" i="1" s="1"/>
  <c r="D29" i="1" s="1"/>
  <c r="D32" i="1" s="1"/>
  <c r="D35" i="1" s="1"/>
  <c r="D38" i="1" s="1"/>
  <c r="D41" i="1" s="1"/>
  <c r="D44" i="1" s="1"/>
  <c r="D47" i="1" s="1"/>
  <c r="D50" i="1" s="1"/>
  <c r="C14" i="1"/>
  <c r="B17" i="1" s="1"/>
  <c r="B11" i="1"/>
  <c r="D31" i="5" s="1"/>
  <c r="C17" i="1" l="1"/>
  <c r="B20" i="1" s="1"/>
  <c r="B27" i="2"/>
  <c r="C20" i="1"/>
  <c r="H20" i="2" l="1"/>
  <c r="B23" i="1"/>
  <c r="C23" i="1"/>
  <c r="C26" i="1" l="1"/>
  <c r="B26" i="1"/>
  <c r="B29" i="1" l="1"/>
  <c r="C29" i="1"/>
  <c r="B32" i="1" l="1"/>
  <c r="C32" i="1"/>
  <c r="B35" i="1" l="1"/>
  <c r="C35" i="1"/>
  <c r="C38" i="1" l="1"/>
  <c r="B38" i="1"/>
  <c r="B41" i="1" l="1"/>
  <c r="C41" i="1"/>
  <c r="B44" i="1" l="1"/>
  <c r="C44" i="1"/>
  <c r="B47" i="1" l="1"/>
  <c r="C47" i="1"/>
  <c r="C50" i="1" l="1"/>
  <c r="B50" i="1"/>
  <c r="B32" i="2" l="1"/>
  <c r="D27" i="2"/>
  <c r="B33" i="2" l="1"/>
  <c r="B35" i="2" s="1"/>
  <c r="B36" i="2" s="1"/>
  <c r="D6" i="4" s="1"/>
  <c r="D7" i="4"/>
  <c r="F18" i="4" l="1"/>
  <c r="F21" i="4"/>
  <c r="F10" i="4"/>
  <c r="F19" i="4"/>
  <c r="F13" i="4"/>
  <c r="F14" i="4"/>
  <c r="F11" i="4"/>
  <c r="F24" i="4"/>
  <c r="F22" i="4"/>
  <c r="F16" i="4"/>
  <c r="F25" i="4"/>
  <c r="F23" i="4"/>
  <c r="F26" i="4"/>
  <c r="F15" i="4"/>
  <c r="F12" i="4"/>
  <c r="F17" i="4"/>
  <c r="F20" i="4"/>
  <c r="G10" i="4" l="1"/>
  <c r="F27" i="4"/>
  <c r="G11" i="4" l="1"/>
  <c r="H10" i="4"/>
  <c r="G12" i="4" l="1"/>
  <c r="H11" i="4"/>
  <c r="G13" i="4" l="1"/>
  <c r="H12" i="4"/>
  <c r="G14" i="4" l="1"/>
  <c r="H13" i="4"/>
  <c r="G15" i="4" l="1"/>
  <c r="H14" i="4"/>
  <c r="G16" i="4" l="1"/>
  <c r="H15" i="4"/>
  <c r="G17" i="4" l="1"/>
  <c r="H16" i="4"/>
  <c r="H17" i="4" l="1"/>
  <c r="G18" i="4"/>
  <c r="G19" i="4" l="1"/>
  <c r="H18" i="4"/>
  <c r="G20" i="4" l="1"/>
  <c r="H19" i="4"/>
  <c r="G21" i="4" l="1"/>
  <c r="H20" i="4"/>
  <c r="G22" i="4" l="1"/>
  <c r="H21" i="4"/>
  <c r="G23" i="4" l="1"/>
  <c r="H22" i="4"/>
  <c r="G24" i="4" l="1"/>
  <c r="H23" i="4"/>
  <c r="G25" i="4" l="1"/>
  <c r="H24" i="4"/>
  <c r="G26" i="4" l="1"/>
  <c r="H26" i="4" s="1"/>
  <c r="H25" i="4"/>
</calcChain>
</file>

<file path=xl/sharedStrings.xml><?xml version="1.0" encoding="utf-8"?>
<sst xmlns="http://schemas.openxmlformats.org/spreadsheetml/2006/main" count="142" uniqueCount="102">
  <si>
    <t xml:space="preserve">                                      Barème des participations communales</t>
  </si>
  <si>
    <r>
      <t xml:space="preserve">  Barème des subsides communaux
</t>
    </r>
    <r>
      <rPr>
        <b/>
        <sz val="6"/>
        <color theme="1"/>
        <rFont val="Arial"/>
        <family val="2"/>
      </rPr>
      <t>ANNEXE AUX DIRECTIVES POUR L'OCTROI AUX PARENTS DE SUBSIDES POUR DES DÉPENSES PARTICULIÈRES</t>
    </r>
  </si>
  <si>
    <t>Valable dès le:</t>
  </si>
  <si>
    <t>accordées à la demande des parents d'Ecublens pour des frais liés à leur(s) enfant(s) domicilié(s) à Ecublens et ce,
 jusqu'à l'année de leur 20 ans</t>
  </si>
  <si>
    <t>La subvention s'applique sur les coûts nets à charge des parents, après déduction d'autres subventions</t>
  </si>
  <si>
    <t>Pos.</t>
  </si>
  <si>
    <t>Revenu déterminant maximum</t>
  </si>
  <si>
    <t>Taux  de participation de la commune</t>
  </si>
  <si>
    <t>Le revenu déterminant est déterminé comme suit :</t>
  </si>
  <si>
    <t xml:space="preserve">Revenu familial annuel net  (ch. 650 ) après déduction du loyer
DE </t>
  </si>
  <si>
    <t>- Revenu annuel net des parents;</t>
  </si>
  <si>
    <t>- Pensions reçues ou versées;</t>
  </si>
  <si>
    <t>- Déduction du loyer selon les directives;</t>
  </si>
  <si>
    <r>
      <t>- Déduction d'un montant forfaitaire de Fr. 3'600.- par enfant  dès le 2</t>
    </r>
    <r>
      <rPr>
        <vertAlign val="superscript"/>
        <sz val="10"/>
        <color theme="1"/>
        <rFont val="Arial"/>
        <family val="2"/>
      </rPr>
      <t>ème</t>
    </r>
    <r>
      <rPr>
        <sz val="10"/>
        <color theme="1"/>
        <rFont val="Arial"/>
        <family val="2"/>
      </rPr>
      <t xml:space="preserve"> enfant selon les directives (article 4).</t>
    </r>
  </si>
  <si>
    <t>Fortune</t>
  </si>
  <si>
    <t>Une fortune supérieure au seuil d'imposition ne donne pas droit à un subside (base ch. 800 de la décision de taxation fiscale, Fr. 56'000.- pour les personnes seules et Fr. 112'000.- pour les couples).</t>
  </si>
  <si>
    <t>Participation minimale laissée à la charge des parents :</t>
  </si>
  <si>
    <t>TRAITEMENT DENTAIRE ORDINAIRE</t>
  </si>
  <si>
    <r>
      <t xml:space="preserve"> Fr. 100.- par cas
</t>
    </r>
    <r>
      <rPr>
        <i/>
        <sz val="9"/>
        <color theme="1"/>
        <rFont val="Arial"/>
        <family val="2"/>
      </rPr>
      <t>demande à déposer auprès des Affaires sociales</t>
    </r>
  </si>
  <si>
    <t>TRAITEMENT ORTHODONTIQUE</t>
  </si>
  <si>
    <r>
      <t xml:space="preserve">Fr. 500.- par cas
</t>
    </r>
    <r>
      <rPr>
        <i/>
        <sz val="9"/>
        <color theme="1"/>
        <rFont val="Arial"/>
        <family val="2"/>
      </rPr>
      <t>demande à déposer auprès des Affaires sociales</t>
    </r>
  </si>
  <si>
    <t>ETUDES MUSICALES</t>
  </si>
  <si>
    <r>
      <t xml:space="preserve">Fr. 100.- par cas
</t>
    </r>
    <r>
      <rPr>
        <i/>
        <sz val="9"/>
        <color theme="1"/>
        <rFont val="Arial"/>
        <family val="2"/>
      </rPr>
      <t>demande à déposer auprès des Affaires sociales</t>
    </r>
  </si>
  <si>
    <r>
      <t>CAMPS D'HIVER ET ECOLE A LA MONTAGNE</t>
    </r>
    <r>
      <rPr>
        <sz val="10"/>
        <color theme="1"/>
        <rFont val="Arial"/>
        <family val="2"/>
      </rPr>
      <t xml:space="preserve"> (scolarité obligatoire)</t>
    </r>
  </si>
  <si>
    <r>
      <t xml:space="preserve">Fr. 10.- par jour et par enfant pour la pension.
</t>
    </r>
    <r>
      <rPr>
        <i/>
        <sz val="9"/>
        <color theme="1"/>
        <rFont val="Arial"/>
        <family val="2"/>
      </rPr>
      <t xml:space="preserve">  </t>
    </r>
  </si>
  <si>
    <r>
      <t xml:space="preserve">TRANSPORTS </t>
    </r>
    <r>
      <rPr>
        <sz val="10"/>
        <color theme="1"/>
        <rFont val="Arial"/>
        <family val="2"/>
      </rPr>
      <t>(abonnement annuel)</t>
    </r>
  </si>
  <si>
    <t>Pas de franchise.</t>
  </si>
  <si>
    <t>Le présent barème remplace et annule le précédent</t>
  </si>
  <si>
    <t>Service des affaires sociales et de la petite enfance
 Pl. du Motty 4, 1024 Ecublens
Tél. 021 695 33 80    Fax. 021 695 33 81</t>
  </si>
  <si>
    <t>Participations communales accordées à la demande des parents d'Ecublens pour des frais liés à leur(s) enfant(s) domicilié(s) à Ecublens et ce, jusqu'à l'année de leur 20 ans</t>
  </si>
  <si>
    <t>Chef(fe) de famille :</t>
  </si>
  <si>
    <t>Type d'aide :</t>
  </si>
  <si>
    <t>Nom et Prénom</t>
  </si>
  <si>
    <t>Camps d'hiver et école à la montagne</t>
  </si>
  <si>
    <t>Adresse</t>
  </si>
  <si>
    <t>Nombre d'adulte(s) :</t>
  </si>
  <si>
    <t>Composition du ménage</t>
  </si>
  <si>
    <t>Nombre d'enfant(s) à charge :</t>
  </si>
  <si>
    <t>Nombre d'occupants :</t>
  </si>
  <si>
    <t>Loyer mensuel net</t>
  </si>
  <si>
    <t>(sans charges)</t>
  </si>
  <si>
    <t>Nombre de pièces</t>
  </si>
  <si>
    <t>CALCUL DU REVENU DETERMINANT ET FORTUNE</t>
  </si>
  <si>
    <t>Revenu annuel net des parents, ainsi que de ceux des personnes faisant ménage commun</t>
  </si>
  <si>
    <t>Fortune
Chiffre 800</t>
  </si>
  <si>
    <t>Contribuable I</t>
  </si>
  <si>
    <t>Revenus :</t>
  </si>
  <si>
    <t>Contribuable II</t>
  </si>
  <si>
    <t>Contribuable III</t>
  </si>
  <si>
    <t>Fortune :</t>
  </si>
  <si>
    <t>Contribuable IV</t>
  </si>
  <si>
    <t>Total revenus</t>
  </si>
  <si>
    <t>Déduction enfants</t>
  </si>
  <si>
    <t>(barème =1 enfant, déduction de 3'600.- par enfants sup.)</t>
  </si>
  <si>
    <t>Loyer net annuel accepté</t>
  </si>
  <si>
    <t>(sans charge, après déduction sociale logement et pénalité de 25% par pièce supplémentaire)</t>
  </si>
  <si>
    <t>REVENU PRIS EN COMPTE</t>
  </si>
  <si>
    <t>(position du barème)</t>
  </si>
  <si>
    <t>DECISION</t>
  </si>
  <si>
    <t>MONTANT DE LA FACTURE</t>
  </si>
  <si>
    <t>(net à charge des parents, après déduction d'autres subventions)</t>
  </si>
  <si>
    <t>Aide communale en %</t>
  </si>
  <si>
    <t>Aide théorique</t>
  </si>
  <si>
    <t>Participation minimale parents</t>
  </si>
  <si>
    <t>Participation théorique des parents</t>
  </si>
  <si>
    <t>AIDE ATTRIBUEE EN FR.</t>
  </si>
  <si>
    <t>COMMENTAIRE</t>
  </si>
  <si>
    <t>Ecublens, le</t>
  </si>
  <si>
    <t>Le Chef de Service</t>
  </si>
  <si>
    <t>La Municipale</t>
  </si>
  <si>
    <t>Serge Nicod</t>
  </si>
  <si>
    <t>Pascale Manzini</t>
  </si>
  <si>
    <r>
      <t xml:space="preserve">Réclamations : </t>
    </r>
    <r>
      <rPr>
        <sz val="9"/>
        <color theme="1"/>
        <rFont val="Calibri"/>
        <family val="2"/>
        <scheme val="minor"/>
      </rPr>
      <t>Les décisions rendues peuvent faire l’objet d’une réclamation au Service des affaires sociales et de la petite enfance dans les 30 jours.</t>
    </r>
  </si>
  <si>
    <t>Traitement dentaire</t>
  </si>
  <si>
    <t>Traitement orthodontique</t>
  </si>
  <si>
    <t>Etudes musicales</t>
  </si>
  <si>
    <t>Transports</t>
  </si>
  <si>
    <t>Date naissance :</t>
  </si>
  <si>
    <r>
      <t xml:space="preserve">Nom et Prénom de </t>
    </r>
    <r>
      <rPr>
        <b/>
        <sz val="14"/>
        <color theme="1"/>
        <rFont val="Calibri"/>
        <family val="2"/>
        <scheme val="minor"/>
      </rPr>
      <t>l'enfant</t>
    </r>
    <r>
      <rPr>
        <b/>
        <sz val="11"/>
        <color theme="1"/>
        <rFont val="Calibri"/>
        <family val="2"/>
        <scheme val="minor"/>
      </rPr>
      <t xml:space="preserve"> :</t>
    </r>
  </si>
  <si>
    <t>Décision du :</t>
  </si>
  <si>
    <t xml:space="preserve">Date </t>
  </si>
  <si>
    <t>Prestataire</t>
  </si>
  <si>
    <t>Montant de la facture</t>
  </si>
  <si>
    <t>Prise en charge par l'assurance</t>
  </si>
  <si>
    <t>Solde à charge des parents</t>
  </si>
  <si>
    <t>Montant pris en charge par la commune</t>
  </si>
  <si>
    <t>Total pris en charge</t>
  </si>
  <si>
    <t>Solde à attribuer</t>
  </si>
  <si>
    <t>Remarques</t>
  </si>
  <si>
    <t>Aide communale estimée  en % :</t>
  </si>
  <si>
    <t>Adulte 1</t>
  </si>
  <si>
    <t>Adulte 2</t>
  </si>
  <si>
    <t>Adulte 3</t>
  </si>
  <si>
    <t>Adulte 4</t>
  </si>
  <si>
    <t>REVENU</t>
  </si>
  <si>
    <t>FORTUNE</t>
  </si>
  <si>
    <t>Selon chiffre 800 de la dernière décision de taxation fiscale. Une fortune supérieure au seuil d'imposition ne donne pas droit à un subside.</t>
  </si>
  <si>
    <t>Revenu annuel net des parents (y compris 13e, 14e…, primes, commissions, rentes, bourses, allocations…) ainsi que de ceux des personnes faisant ménage commun avec eux, à l'exclusion des apprentis :</t>
  </si>
  <si>
    <r>
      <t xml:space="preserve">Participations communales accordées à la demande des parents d'Ecublens pour des frais liés à leur(s) enfant(s) domicilié(s) à Ecublens et ce, jusqu'à l'année de leurs 20 ans
</t>
    </r>
    <r>
      <rPr>
        <b/>
        <sz val="18"/>
        <color theme="1"/>
        <rFont val="Calibri"/>
        <family val="2"/>
        <scheme val="minor"/>
      </rPr>
      <t>SIMULATEUR</t>
    </r>
  </si>
  <si>
    <t>Les montants sont donnés à titre indicatif, seule la décision rendue par le Service des affaires sociales fait foi pour le calcul du subside accordé.</t>
  </si>
  <si>
    <r>
      <t xml:space="preserve">Service des affaires sociales
Pl. du Motty 4, 1024 Ecublens
Tél. 021 695 33 80    
</t>
    </r>
    <r>
      <rPr>
        <sz val="11"/>
        <color rgb="FF0000FF"/>
        <rFont val="Calibri"/>
        <family val="2"/>
        <scheme val="minor"/>
      </rPr>
      <t>affaires.sociales@ecublens.ch</t>
    </r>
  </si>
  <si>
    <t>Adopté par la Municipalité le : 18 décembre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</si>
</sst>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-100C]d\ mmm\ yy;@"/>
    <numFmt numFmtId="166" formatCode="#,##0.00\ &quot;fr.&quot;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6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E395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3" fillId="0" borderId="0" xfId="0" applyFont="1" applyBorder="1" applyAlignment="1">
      <alignment vertical="center" wrapText="1"/>
    </xf>
    <xf numFmtId="0" fontId="2" fillId="0" borderId="0" xfId="0" applyFont="1"/>
    <xf numFmtId="164" fontId="6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7" xfId="0" quotePrefix="1" applyFont="1" applyBorder="1" applyAlignment="1">
      <alignment vertical="center" wrapText="1"/>
    </xf>
    <xf numFmtId="0" fontId="12" fillId="0" borderId="0" xfId="0" quotePrefix="1" applyFont="1" applyBorder="1" applyAlignment="1">
      <alignment vertical="center" wrapText="1"/>
    </xf>
    <xf numFmtId="0" fontId="12" fillId="0" borderId="9" xfId="0" quotePrefix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2" fillId="0" borderId="7" xfId="0" quotePrefix="1" applyFont="1" applyBorder="1" applyAlignment="1">
      <alignment vertical="top" wrapText="1"/>
    </xf>
    <xf numFmtId="0" fontId="12" fillId="0" borderId="0" xfId="0" quotePrefix="1" applyFont="1" applyBorder="1" applyAlignment="1">
      <alignment vertical="top" wrapText="1"/>
    </xf>
    <xf numFmtId="0" fontId="12" fillId="0" borderId="9" xfId="0" quotePrefix="1" applyFont="1" applyBorder="1" applyAlignment="1">
      <alignment vertical="top" wrapText="1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/>
    <xf numFmtId="0" fontId="0" fillId="0" borderId="3" xfId="0" applyFont="1" applyBorder="1" applyAlignment="1"/>
    <xf numFmtId="0" fontId="0" fillId="0" borderId="3" xfId="0" applyBorder="1" applyAlignment="1"/>
    <xf numFmtId="0" fontId="0" fillId="3" borderId="3" xfId="0" applyFill="1" applyBorder="1" applyAlignment="1" applyProtection="1">
      <alignment horizontal="center" vertical="center"/>
      <protection locked="0"/>
    </xf>
    <xf numFmtId="4" fontId="0" fillId="0" borderId="0" xfId="0" applyNumberFormat="1"/>
    <xf numFmtId="0" fontId="0" fillId="0" borderId="3" xfId="0" applyBorder="1" applyAlignment="1">
      <alignment horizontal="center"/>
    </xf>
    <xf numFmtId="4" fontId="0" fillId="3" borderId="0" xfId="0" applyNumberFormat="1" applyFill="1" applyBorder="1" applyProtection="1">
      <protection locked="0"/>
    </xf>
    <xf numFmtId="0" fontId="19" fillId="0" borderId="0" xfId="0" applyFont="1"/>
    <xf numFmtId="4" fontId="0" fillId="4" borderId="0" xfId="0" applyNumberFormat="1" applyFont="1" applyFill="1" applyAlignment="1"/>
    <xf numFmtId="0" fontId="0" fillId="4" borderId="0" xfId="0" applyFont="1" applyFill="1" applyAlignment="1"/>
    <xf numFmtId="4" fontId="0" fillId="3" borderId="0" xfId="0" applyNumberFormat="1" applyFill="1" applyProtection="1">
      <protection locked="0"/>
    </xf>
    <xf numFmtId="0" fontId="0" fillId="2" borderId="0" xfId="0" applyFill="1" applyAlignment="1">
      <alignment vertical="center"/>
    </xf>
    <xf numFmtId="4" fontId="0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3" borderId="1" xfId="0" applyNumberFormat="1" applyFill="1" applyBorder="1" applyProtection="1">
      <protection locked="0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0" fillId="4" borderId="0" xfId="0" applyNumberFormat="1" applyFill="1"/>
    <xf numFmtId="0" fontId="0" fillId="4" borderId="0" xfId="0" applyFill="1" applyAlignment="1">
      <alignment vertical="center"/>
    </xf>
    <xf numFmtId="4" fontId="0" fillId="4" borderId="18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4" fontId="0" fillId="4" borderId="0" xfId="0" applyNumberFormat="1" applyFill="1" applyAlignment="1">
      <alignment vertical="center"/>
    </xf>
    <xf numFmtId="4" fontId="2" fillId="4" borderId="19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horizontal="center" vertical="center"/>
    </xf>
    <xf numFmtId="0" fontId="19" fillId="0" borderId="0" xfId="0" quotePrefix="1" applyFont="1" applyAlignment="1">
      <alignment horizontal="left"/>
    </xf>
    <xf numFmtId="9" fontId="0" fillId="0" borderId="0" xfId="0" applyNumberFormat="1" applyAlignment="1">
      <alignment horizontal="right"/>
    </xf>
    <xf numFmtId="0" fontId="0" fillId="0" borderId="0" xfId="0" quotePrefix="1" applyAlignment="1">
      <alignment horizontal="left"/>
    </xf>
    <xf numFmtId="4" fontId="0" fillId="4" borderId="0" xfId="0" applyNumberFormat="1" applyFont="1" applyFill="1" applyAlignment="1">
      <alignment vertical="center"/>
    </xf>
    <xf numFmtId="2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2" fillId="6" borderId="0" xfId="0" applyFont="1" applyFill="1"/>
    <xf numFmtId="4" fontId="2" fillId="6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4" fontId="2" fillId="0" borderId="0" xfId="0" applyNumberFormat="1" applyFont="1"/>
    <xf numFmtId="4" fontId="0" fillId="0" borderId="0" xfId="0" applyNumberFormat="1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164" fontId="0" fillId="3" borderId="0" xfId="0" applyNumberFormat="1" applyFill="1" applyBorder="1" applyAlignment="1" applyProtection="1">
      <alignment horizontal="center" vertical="center"/>
      <protection locked="0"/>
    </xf>
    <xf numFmtId="4" fontId="0" fillId="3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7" fillId="0" borderId="0" xfId="0" applyFont="1"/>
    <xf numFmtId="14" fontId="23" fillId="0" borderId="0" xfId="0" applyNumberFormat="1" applyFont="1" applyAlignment="1">
      <alignment vertical="center"/>
    </xf>
    <xf numFmtId="0" fontId="24" fillId="0" borderId="0" xfId="0" applyFont="1"/>
    <xf numFmtId="0" fontId="17" fillId="0" borderId="0" xfId="0" applyFont="1" applyAlignment="1">
      <alignment horizontal="right"/>
    </xf>
    <xf numFmtId="14" fontId="17" fillId="0" borderId="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9" fillId="6" borderId="3" xfId="0" applyNumberFormat="1" applyFont="1" applyFill="1" applyBorder="1" applyAlignment="1">
      <alignment horizontal="right" vertical="center"/>
    </xf>
    <xf numFmtId="9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0" xfId="0" applyFont="1"/>
    <xf numFmtId="164" fontId="17" fillId="0" borderId="20" xfId="0" applyNumberFormat="1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/>
    </xf>
    <xf numFmtId="166" fontId="17" fillId="0" borderId="20" xfId="0" applyNumberFormat="1" applyFont="1" applyBorder="1" applyAlignment="1">
      <alignment horizontal="right" vertical="center"/>
    </xf>
    <xf numFmtId="49" fontId="17" fillId="0" borderId="20" xfId="0" applyNumberFormat="1" applyFont="1" applyBorder="1" applyAlignment="1">
      <alignment horizontal="right" vertical="center" wrapText="1"/>
    </xf>
    <xf numFmtId="164" fontId="17" fillId="0" borderId="21" xfId="0" applyNumberFormat="1" applyFont="1" applyBorder="1" applyAlignment="1">
      <alignment horizontal="right" vertical="center"/>
    </xf>
    <xf numFmtId="0" fontId="17" fillId="0" borderId="21" xfId="0" applyFont="1" applyBorder="1" applyAlignment="1">
      <alignment horizontal="right" vertical="center"/>
    </xf>
    <xf numFmtId="166" fontId="17" fillId="0" borderId="21" xfId="0" applyNumberFormat="1" applyFont="1" applyBorder="1" applyAlignment="1">
      <alignment horizontal="right" vertical="center"/>
    </xf>
    <xf numFmtId="49" fontId="17" fillId="0" borderId="2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horizontal="right" vertical="center"/>
    </xf>
    <xf numFmtId="166" fontId="17" fillId="0" borderId="22" xfId="0" applyNumberFormat="1" applyFont="1" applyBorder="1" applyAlignment="1">
      <alignment horizontal="right" vertical="center"/>
    </xf>
    <xf numFmtId="49" fontId="17" fillId="0" borderId="2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166" fontId="9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0" fillId="0" borderId="0" xfId="0" applyAlignment="1"/>
    <xf numFmtId="0" fontId="0" fillId="0" borderId="0" xfId="0" quotePrefix="1"/>
    <xf numFmtId="0" fontId="2" fillId="0" borderId="0" xfId="0" applyFont="1" applyAlignment="1">
      <alignment wrapText="1"/>
    </xf>
    <xf numFmtId="0" fontId="0" fillId="0" borderId="0" xfId="0" applyAlignment="1"/>
    <xf numFmtId="0" fontId="0" fillId="0" borderId="0" xfId="0" quotePrefix="1" applyBorder="1" applyAlignment="1">
      <alignment vertical="top" wrapText="1"/>
    </xf>
    <xf numFmtId="0" fontId="0" fillId="0" borderId="0" xfId="0" applyBorder="1" applyAlignment="1">
      <alignment horizontal="right"/>
    </xf>
    <xf numFmtId="9" fontId="2" fillId="4" borderId="0" xfId="0" applyNumberFormat="1" applyFont="1" applyFill="1" applyBorder="1" applyAlignment="1">
      <alignment horizontal="right"/>
    </xf>
    <xf numFmtId="9" fontId="2" fillId="0" borderId="23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right" vertical="top"/>
    </xf>
    <xf numFmtId="0" fontId="0" fillId="4" borderId="0" xfId="0" applyFill="1"/>
    <xf numFmtId="4" fontId="0" fillId="4" borderId="0" xfId="0" applyNumberFormat="1" applyFill="1" applyProtection="1">
      <protection locked="0"/>
    </xf>
    <xf numFmtId="0" fontId="2" fillId="0" borderId="0" xfId="0" applyFont="1" applyAlignment="1">
      <alignment wrapText="1"/>
    </xf>
    <xf numFmtId="4" fontId="0" fillId="4" borderId="0" xfId="0" applyNumberFormat="1" applyFill="1" applyProtection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>
      <alignment horizontal="left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2" fillId="3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6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/>
    <xf numFmtId="4" fontId="0" fillId="3" borderId="0" xfId="0" applyNumberFormat="1" applyFill="1" applyBorder="1" applyAlignment="1" applyProtection="1">
      <alignment horizontal="right"/>
      <protection locked="0"/>
    </xf>
    <xf numFmtId="0" fontId="19" fillId="0" borderId="0" xfId="0" quotePrefix="1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quotePrefix="1" applyFont="1" applyBorder="1" applyAlignment="1">
      <alignment horizontal="left" vertical="top" wrapText="1"/>
    </xf>
    <xf numFmtId="0" fontId="12" fillId="0" borderId="0" xfId="0" quotePrefix="1" applyFont="1" applyBorder="1" applyAlignment="1">
      <alignment horizontal="left" vertical="top" wrapText="1"/>
    </xf>
    <xf numFmtId="0" fontId="12" fillId="0" borderId="9" xfId="0" quotePrefix="1" applyFont="1" applyBorder="1" applyAlignment="1">
      <alignment horizontal="left" vertical="top" wrapText="1"/>
    </xf>
    <xf numFmtId="0" fontId="12" fillId="0" borderId="7" xfId="0" quotePrefix="1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vertical="center" wrapText="1"/>
    </xf>
    <xf numFmtId="0" fontId="12" fillId="0" borderId="9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9" fontId="12" fillId="0" borderId="4" xfId="0" applyNumberFormat="1" applyFont="1" applyBorder="1" applyAlignment="1">
      <alignment horizontal="center" vertical="center"/>
    </xf>
    <xf numFmtId="9" fontId="12" fillId="0" borderId="8" xfId="0" applyNumberFormat="1" applyFont="1" applyBorder="1" applyAlignment="1">
      <alignment horizontal="center" vertical="center"/>
    </xf>
    <xf numFmtId="9" fontId="12" fillId="0" borderId="1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9" fontId="12" fillId="0" borderId="14" xfId="0" applyNumberFormat="1" applyFont="1" applyBorder="1" applyAlignment="1">
      <alignment horizontal="center" vertical="center"/>
    </xf>
    <xf numFmtId="0" fontId="12" fillId="0" borderId="7" xfId="0" quotePrefix="1" applyFont="1" applyFill="1" applyBorder="1" applyAlignment="1">
      <alignment horizontal="left" vertical="top" wrapText="1"/>
    </xf>
    <xf numFmtId="0" fontId="12" fillId="0" borderId="0" xfId="0" quotePrefix="1" applyFont="1" applyFill="1" applyBorder="1" applyAlignment="1">
      <alignment horizontal="left" vertical="top" wrapText="1"/>
    </xf>
    <xf numFmtId="0" fontId="12" fillId="0" borderId="9" xfId="0" quotePrefix="1" applyFont="1" applyFill="1" applyBorder="1" applyAlignment="1">
      <alignment horizontal="left" vertical="top" wrapText="1"/>
    </xf>
    <xf numFmtId="9" fontId="12" fillId="0" borderId="14" xfId="0" applyNumberFormat="1" applyFont="1" applyBorder="1" applyAlignment="1">
      <alignment horizontal="center" vertical="center" wrapText="1"/>
    </xf>
    <xf numFmtId="9" fontId="12" fillId="0" borderId="8" xfId="0" applyNumberFormat="1" applyFont="1" applyBorder="1" applyAlignment="1">
      <alignment horizontal="center" vertical="center" wrapText="1"/>
    </xf>
    <xf numFmtId="9" fontId="12" fillId="0" borderId="13" xfId="0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9" fillId="6" borderId="16" xfId="0" applyFont="1" applyFill="1" applyBorder="1" applyAlignment="1">
      <alignment horizontal="right" vertical="center"/>
    </xf>
    <xf numFmtId="0" fontId="9" fillId="6" borderId="18" xfId="0" applyFont="1" applyFill="1" applyBorder="1" applyAlignment="1">
      <alignment horizontal="right" vertical="center"/>
    </xf>
    <xf numFmtId="0" fontId="9" fillId="6" borderId="17" xfId="0" applyFont="1" applyFill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0" borderId="25" xfId="0" quotePrefix="1" applyBorder="1" applyAlignment="1">
      <alignment horizontal="right" vertical="top" wrapText="1"/>
    </xf>
    <xf numFmtId="0" fontId="0" fillId="0" borderId="0" xfId="0" quotePrefix="1" applyBorder="1" applyAlignment="1">
      <alignment horizontal="right" vertical="top" wrapText="1"/>
    </xf>
    <xf numFmtId="0" fontId="0" fillId="0" borderId="16" xfId="0" applyFont="1" applyBorder="1" applyAlignment="1">
      <alignment horizontal="right"/>
    </xf>
    <xf numFmtId="0" fontId="0" fillId="0" borderId="17" xfId="0" applyFont="1" applyBorder="1" applyAlignment="1">
      <alignment horizontal="right"/>
    </xf>
    <xf numFmtId="0" fontId="0" fillId="0" borderId="3" xfId="0" applyFont="1" applyBorder="1" applyAlignment="1">
      <alignment horizontal="right" vertical="center" wrapText="1"/>
    </xf>
    <xf numFmtId="0" fontId="0" fillId="0" borderId="16" xfId="0" applyFont="1" applyBorder="1" applyAlignment="1">
      <alignment horizontal="right" wrapText="1"/>
    </xf>
    <xf numFmtId="0" fontId="0" fillId="0" borderId="17" xfId="0" applyFont="1" applyBorder="1" applyAlignment="1">
      <alignment horizontal="right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</font>
      <numFmt numFmtId="13" formatCode="0%"/>
      <fill>
        <patternFill>
          <bgColor rgb="FFCC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CC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1697465</xdr:colOff>
      <xdr:row>0</xdr:row>
      <xdr:rowOff>728241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7465" cy="72824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41</xdr:row>
      <xdr:rowOff>168517</xdr:rowOff>
    </xdr:from>
    <xdr:to>
      <xdr:col>7</xdr:col>
      <xdr:colOff>29308</xdr:colOff>
      <xdr:row>45</xdr:row>
      <xdr:rowOff>27742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0231" y="9656882"/>
          <a:ext cx="1208942" cy="6212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41</xdr:row>
      <xdr:rowOff>175844</xdr:rowOff>
    </xdr:from>
    <xdr:to>
      <xdr:col>4</xdr:col>
      <xdr:colOff>630115</xdr:colOff>
      <xdr:row>44</xdr:row>
      <xdr:rowOff>185695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231" y="9664209"/>
          <a:ext cx="1392115" cy="581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22410</xdr:colOff>
      <xdr:row>0</xdr:row>
      <xdr:rowOff>3362</xdr:rowOff>
    </xdr:from>
    <xdr:to>
      <xdr:col>3</xdr:col>
      <xdr:colOff>207081</xdr:colOff>
      <xdr:row>3</xdr:row>
      <xdr:rowOff>160103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0" y="3362"/>
          <a:ext cx="1813446" cy="7282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1697465</xdr:colOff>
      <xdr:row>0</xdr:row>
      <xdr:rowOff>728241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7465" cy="7282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ffairesSociales/Aff%20sociales_Plan/3000_Projets/3008_Bar&#232;meSubsidesCommunaux%20-Musique%20etc/32.04.01_Rapport/S&#233;ance_Municipalit&#233;_20160606/Rapports/Documents_Municipalit&#233;_20160606/Application%20du%20bar&#232;me_calculs%20droit%20pour%20d&#233;c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 - Aide"/>
      <sheetName val="Barème"/>
      <sheetName val="Calcul - Listes"/>
      <sheetName val="Test impôts"/>
      <sheetName val="Modif. principales"/>
      <sheetName val="tx effort et comparatif"/>
      <sheetName val="Feuil1"/>
    </sheetNames>
    <sheetDataSet>
      <sheetData sheetId="0" refreshError="1"/>
      <sheetData sheetId="1">
        <row r="26">
          <cell r="O26">
            <v>115400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showGridLines="0" topLeftCell="A10" zoomScale="130" zoomScaleNormal="130" workbookViewId="0">
      <selection activeCell="B27" sqref="B27"/>
    </sheetView>
  </sheetViews>
  <sheetFormatPr baseColWidth="10" defaultRowHeight="15" x14ac:dyDescent="0.25"/>
  <cols>
    <col min="1" max="1" width="30.28515625" customWidth="1"/>
    <col min="6" max="6" width="5.28515625" customWidth="1"/>
    <col min="7" max="7" width="12.42578125" customWidth="1"/>
    <col min="8" max="8" width="10.140625" customWidth="1"/>
    <col min="9" max="9" width="3" customWidth="1"/>
  </cols>
  <sheetData>
    <row r="1" spans="1:13" ht="75" customHeight="1" x14ac:dyDescent="0.25">
      <c r="D1" s="111" t="s">
        <v>28</v>
      </c>
      <c r="E1" s="112"/>
      <c r="F1" s="112"/>
      <c r="G1" s="112"/>
      <c r="H1" s="112"/>
    </row>
    <row r="2" spans="1:13" ht="60" customHeight="1" x14ac:dyDescent="0.25">
      <c r="A2" s="113" t="s">
        <v>29</v>
      </c>
      <c r="B2" s="113"/>
      <c r="C2" s="113"/>
      <c r="D2" s="113"/>
      <c r="E2" s="113"/>
      <c r="F2" s="113"/>
      <c r="G2" s="113"/>
      <c r="H2" s="113"/>
    </row>
    <row r="3" spans="1:13" ht="14.25" customHeight="1" x14ac:dyDescent="0.3">
      <c r="A3" s="63" t="s">
        <v>78</v>
      </c>
      <c r="B3" s="119"/>
      <c r="C3" s="119"/>
      <c r="D3" s="119"/>
      <c r="E3" s="64"/>
      <c r="F3" s="120" t="s">
        <v>77</v>
      </c>
      <c r="G3" s="120"/>
      <c r="H3" s="69"/>
    </row>
    <row r="4" spans="1:13" ht="6.75" customHeight="1" x14ac:dyDescent="0.25">
      <c r="A4" s="15"/>
      <c r="B4" s="16"/>
      <c r="C4" s="16"/>
      <c r="D4" s="16"/>
      <c r="E4" s="16"/>
      <c r="F4" s="16"/>
      <c r="H4" s="16"/>
    </row>
    <row r="5" spans="1:13" ht="15" customHeight="1" x14ac:dyDescent="0.25">
      <c r="A5" s="66" t="s">
        <v>30</v>
      </c>
      <c r="B5" s="18"/>
      <c r="C5" s="19"/>
      <c r="F5" s="114" t="s">
        <v>31</v>
      </c>
      <c r="G5" s="114"/>
    </row>
    <row r="6" spans="1:13" ht="15" customHeight="1" x14ac:dyDescent="0.25">
      <c r="A6" s="67" t="s">
        <v>32</v>
      </c>
      <c r="B6" s="119"/>
      <c r="C6" s="119"/>
      <c r="D6" s="119"/>
      <c r="E6" s="20"/>
      <c r="F6" s="115" t="s">
        <v>74</v>
      </c>
      <c r="G6" s="115"/>
      <c r="H6" s="115"/>
    </row>
    <row r="7" spans="1:13" ht="22.5" customHeight="1" x14ac:dyDescent="0.25">
      <c r="A7" s="68" t="s">
        <v>34</v>
      </c>
      <c r="B7" s="119"/>
      <c r="C7" s="119"/>
      <c r="D7" s="119"/>
      <c r="E7" s="20"/>
      <c r="F7" s="115"/>
      <c r="G7" s="115"/>
      <c r="H7" s="115"/>
    </row>
    <row r="8" spans="1:13" ht="14.25" customHeight="1" x14ac:dyDescent="0.25">
      <c r="A8" s="17"/>
      <c r="B8" s="21"/>
      <c r="C8" s="22"/>
      <c r="D8" s="20"/>
    </row>
    <row r="9" spans="1:13" ht="14.25" customHeight="1" x14ac:dyDescent="0.25">
      <c r="A9" s="17"/>
      <c r="B9" s="23" t="s">
        <v>35</v>
      </c>
      <c r="C9" s="24"/>
      <c r="D9" s="25">
        <v>1</v>
      </c>
      <c r="F9" s="65"/>
      <c r="G9" s="65"/>
      <c r="H9" s="65"/>
    </row>
    <row r="10" spans="1:13" ht="15" customHeight="1" x14ac:dyDescent="0.25">
      <c r="A10" s="17" t="s">
        <v>36</v>
      </c>
      <c r="B10" s="116" t="s">
        <v>37</v>
      </c>
      <c r="C10" s="116"/>
      <c r="D10" s="117">
        <v>2</v>
      </c>
      <c r="F10" s="65"/>
      <c r="G10" s="65"/>
      <c r="H10" s="65"/>
    </row>
    <row r="11" spans="1:13" ht="15" customHeight="1" x14ac:dyDescent="0.25">
      <c r="A11" s="17"/>
      <c r="B11" s="116"/>
      <c r="C11" s="116"/>
      <c r="D11" s="118"/>
      <c r="F11" s="65"/>
      <c r="G11" s="65"/>
      <c r="H11" s="65"/>
      <c r="M11" s="26"/>
    </row>
    <row r="12" spans="1:13" ht="15" customHeight="1" x14ac:dyDescent="0.25">
      <c r="A12" s="17"/>
      <c r="B12" s="127" t="s">
        <v>38</v>
      </c>
      <c r="C12" s="128"/>
      <c r="D12" s="27">
        <f>SUM(D9:D11)</f>
        <v>3</v>
      </c>
      <c r="E12" s="62">
        <f>2+D10</f>
        <v>4</v>
      </c>
      <c r="F12" s="65"/>
      <c r="G12" s="65"/>
      <c r="H12" s="65"/>
      <c r="M12" s="26"/>
    </row>
    <row r="13" spans="1:13" ht="15" customHeight="1" x14ac:dyDescent="0.25">
      <c r="A13" s="17" t="s">
        <v>39</v>
      </c>
      <c r="B13" s="28">
        <v>2000</v>
      </c>
      <c r="C13" s="29" t="s">
        <v>40</v>
      </c>
      <c r="F13" s="65"/>
      <c r="G13" s="65"/>
      <c r="H13" s="65"/>
    </row>
    <row r="14" spans="1:13" ht="15" customHeight="1" x14ac:dyDescent="0.25">
      <c r="A14" s="17" t="s">
        <v>41</v>
      </c>
      <c r="B14" s="28">
        <v>2</v>
      </c>
    </row>
    <row r="15" spans="1:13" ht="7.5" customHeight="1" x14ac:dyDescent="0.25">
      <c r="A15" s="17"/>
      <c r="B15" s="30"/>
      <c r="C15" s="29"/>
    </row>
    <row r="16" spans="1:13" ht="7.5" customHeight="1" x14ac:dyDescent="0.25">
      <c r="A16" s="17"/>
      <c r="B16" s="31"/>
      <c r="C16" s="19"/>
    </row>
    <row r="17" spans="1:12" ht="16.5" customHeight="1" x14ac:dyDescent="0.25">
      <c r="A17" s="121" t="s">
        <v>42</v>
      </c>
      <c r="B17" s="121"/>
      <c r="C17" s="121"/>
      <c r="D17" s="121"/>
      <c r="E17" s="121"/>
      <c r="F17" s="121"/>
      <c r="G17" s="121"/>
      <c r="H17" s="121"/>
    </row>
    <row r="18" spans="1:12" ht="10.5" customHeight="1" x14ac:dyDescent="0.25">
      <c r="A18" s="17"/>
      <c r="B18" s="18"/>
      <c r="C18" s="18"/>
      <c r="D18" s="18"/>
      <c r="E18" s="18"/>
    </row>
    <row r="19" spans="1:12" ht="30.75" customHeight="1" x14ac:dyDescent="0.25">
      <c r="A19" s="129" t="s">
        <v>43</v>
      </c>
      <c r="B19" s="130"/>
      <c r="C19" s="130"/>
      <c r="D19" s="17" t="s">
        <v>44</v>
      </c>
    </row>
    <row r="20" spans="1:12" ht="15" customHeight="1" x14ac:dyDescent="0.25">
      <c r="A20" t="s">
        <v>45</v>
      </c>
      <c r="B20" s="32">
        <v>100000</v>
      </c>
      <c r="D20" s="32">
        <v>50000</v>
      </c>
      <c r="F20" s="33"/>
      <c r="G20" s="33" t="s">
        <v>46</v>
      </c>
      <c r="H20" s="34" t="str">
        <f>IF(B27&lt;=[1]Barème!O26,"OK","-")</f>
        <v>OK</v>
      </c>
    </row>
    <row r="21" spans="1:12" ht="15" customHeight="1" x14ac:dyDescent="0.25">
      <c r="A21" t="s">
        <v>47</v>
      </c>
      <c r="B21" s="32">
        <v>0</v>
      </c>
      <c r="D21" s="32">
        <v>0</v>
      </c>
    </row>
    <row r="22" spans="1:12" ht="15" customHeight="1" x14ac:dyDescent="0.25">
      <c r="A22" t="s">
        <v>48</v>
      </c>
      <c r="B22" s="32">
        <v>0</v>
      </c>
      <c r="D22" s="32">
        <v>0</v>
      </c>
      <c r="F22" s="35"/>
      <c r="G22" s="35" t="s">
        <v>49</v>
      </c>
      <c r="H22" s="36" t="str">
        <f>IF(D24&lt;=F23,"OK","-")</f>
        <v>OK</v>
      </c>
    </row>
    <row r="23" spans="1:12" x14ac:dyDescent="0.25">
      <c r="A23" t="s">
        <v>50</v>
      </c>
      <c r="B23" s="37">
        <v>0</v>
      </c>
      <c r="D23" s="37">
        <v>0</v>
      </c>
      <c r="F23" s="131">
        <v>112000</v>
      </c>
      <c r="G23" s="131"/>
      <c r="H23" s="131"/>
      <c r="J23" s="38"/>
      <c r="K23" s="39"/>
      <c r="L23" s="39"/>
    </row>
    <row r="24" spans="1:12" x14ac:dyDescent="0.25">
      <c r="A24" t="s">
        <v>51</v>
      </c>
      <c r="B24" s="40">
        <f>SUM(B20:B23)</f>
        <v>100000</v>
      </c>
      <c r="D24" s="26">
        <f>SUM(D20:D23)</f>
        <v>50000</v>
      </c>
      <c r="J24" s="39"/>
      <c r="K24" s="39"/>
      <c r="L24" s="39"/>
    </row>
    <row r="25" spans="1:12" ht="19.5" customHeight="1" x14ac:dyDescent="0.25">
      <c r="A25" s="41" t="s">
        <v>52</v>
      </c>
      <c r="B25" s="42">
        <f>IF(D10&gt;1,(D10-1)*-3600,0)</f>
        <v>-3600</v>
      </c>
      <c r="C25" s="43" t="s">
        <v>53</v>
      </c>
      <c r="D25" s="39"/>
      <c r="E25" s="39"/>
      <c r="F25" s="39"/>
      <c r="G25" s="39"/>
    </row>
    <row r="26" spans="1:12" s="39" customFormat="1" ht="21" customHeight="1" x14ac:dyDescent="0.25">
      <c r="A26" s="41" t="s">
        <v>54</v>
      </c>
      <c r="B26" s="44">
        <f>IF(ROUNDDOWN(B14,0)&lt;=E12,-(B13*12),-((B13*12)-((((ROUNDDOWN(B14,0))-E12)*(0.25)*(B13*12)))))</f>
        <v>-24000</v>
      </c>
      <c r="C26" s="132" t="s">
        <v>55</v>
      </c>
      <c r="D26" s="132"/>
      <c r="E26" s="132"/>
      <c r="F26" s="132"/>
      <c r="G26" s="132"/>
      <c r="H26" s="132"/>
      <c r="J26" s="38"/>
    </row>
    <row r="27" spans="1:12" s="39" customFormat="1" ht="21.75" customHeight="1" thickBot="1" x14ac:dyDescent="0.3">
      <c r="A27" s="41" t="s">
        <v>56</v>
      </c>
      <c r="B27" s="45">
        <f>SUM(B24:B26)</f>
        <v>72400</v>
      </c>
      <c r="D27" s="46">
        <f>IF(B27&lt;Barème!C11,Barème!B11,IF(B27&gt;Barème!C50,"Hors barème",(VLOOKUP('Calcul - Aide'!B27,Barème!B11:C50,2,TRUE))))</f>
        <v>73200</v>
      </c>
      <c r="E27" s="39" t="s">
        <v>57</v>
      </c>
      <c r="K27"/>
    </row>
    <row r="28" spans="1:12" ht="15" customHeight="1" x14ac:dyDescent="0.25">
      <c r="A28" s="17"/>
      <c r="B28" s="31"/>
      <c r="C28" s="19"/>
    </row>
    <row r="29" spans="1:12" ht="16.5" customHeight="1" x14ac:dyDescent="0.25">
      <c r="A29" s="121" t="s">
        <v>58</v>
      </c>
      <c r="B29" s="121"/>
      <c r="C29" s="121"/>
      <c r="D29" s="121"/>
      <c r="E29" s="121"/>
      <c r="F29" s="121"/>
      <c r="G29" s="121"/>
      <c r="H29" s="121"/>
    </row>
    <row r="31" spans="1:12" x14ac:dyDescent="0.25">
      <c r="A31" t="s">
        <v>59</v>
      </c>
      <c r="B31" s="70"/>
      <c r="C31" s="47" t="s">
        <v>60</v>
      </c>
    </row>
    <row r="32" spans="1:12" x14ac:dyDescent="0.25">
      <c r="A32" t="s">
        <v>61</v>
      </c>
      <c r="B32" s="48">
        <f>IF(B27&lt;Barème!C11,Barème!D11,IF(B27&gt;Barème!C50,"Hors barème",(VLOOKUP('Calcul - Aide'!B27,Barème!B11:D52,3,TRUE))))</f>
        <v>0.44999999999999984</v>
      </c>
      <c r="C32" s="49"/>
      <c r="D32" s="99"/>
    </row>
    <row r="33" spans="1:10" x14ac:dyDescent="0.25">
      <c r="A33" t="s">
        <v>62</v>
      </c>
      <c r="B33" s="50">
        <f>B32*B31</f>
        <v>0</v>
      </c>
      <c r="C33" s="49"/>
    </row>
    <row r="34" spans="1:10" x14ac:dyDescent="0.25">
      <c r="A34" t="s">
        <v>63</v>
      </c>
      <c r="B34" s="51">
        <f>IF(F6="Traitement orthodontique",500,IF(F6="Transports",0,IF(F6="Camps d'hiver et école à la montagne",50,100)))</f>
        <v>500</v>
      </c>
      <c r="C34" s="52"/>
      <c r="D34" s="52"/>
      <c r="E34" s="53"/>
      <c r="F34" s="53"/>
      <c r="G34" s="53"/>
      <c r="H34" s="54"/>
      <c r="I34" s="55"/>
      <c r="J34" s="55"/>
    </row>
    <row r="35" spans="1:10" x14ac:dyDescent="0.25">
      <c r="A35" t="s">
        <v>64</v>
      </c>
      <c r="B35" s="26">
        <f>B31-B33</f>
        <v>0</v>
      </c>
      <c r="C35" s="52"/>
      <c r="D35" s="52"/>
      <c r="E35" s="53"/>
      <c r="F35" s="53"/>
      <c r="G35" s="53"/>
      <c r="H35" s="54"/>
      <c r="I35" s="55"/>
      <c r="J35" s="55"/>
    </row>
    <row r="36" spans="1:10" x14ac:dyDescent="0.25">
      <c r="A36" s="56" t="s">
        <v>65</v>
      </c>
      <c r="B36" s="57">
        <f>IF(B34&gt;B35,B31-B34,B33)</f>
        <v>-500</v>
      </c>
      <c r="C36" s="58"/>
      <c r="D36" s="59"/>
      <c r="E36" s="59"/>
      <c r="F36" s="59"/>
      <c r="G36" s="59"/>
      <c r="H36" s="59"/>
    </row>
    <row r="37" spans="1:10" x14ac:dyDescent="0.25">
      <c r="B37" s="60"/>
    </row>
    <row r="38" spans="1:10" ht="16.5" customHeight="1" x14ac:dyDescent="0.25">
      <c r="A38" s="121" t="s">
        <v>66</v>
      </c>
      <c r="B38" s="121"/>
      <c r="C38" s="121"/>
      <c r="D38" s="121"/>
      <c r="E38" s="121"/>
      <c r="F38" s="121"/>
      <c r="G38" s="121"/>
      <c r="H38" s="121"/>
    </row>
    <row r="39" spans="1:10" ht="9" customHeight="1" x14ac:dyDescent="0.25">
      <c r="A39" s="122"/>
      <c r="B39" s="122"/>
      <c r="C39" s="122"/>
      <c r="D39" s="122"/>
      <c r="E39" s="122"/>
      <c r="F39" s="122"/>
      <c r="G39" s="122"/>
      <c r="H39" s="122"/>
    </row>
    <row r="40" spans="1:10" ht="22.5" customHeight="1" x14ac:dyDescent="0.25">
      <c r="A40" s="122"/>
      <c r="B40" s="122"/>
      <c r="C40" s="122"/>
      <c r="D40" s="122"/>
      <c r="E40" s="122"/>
      <c r="F40" s="122"/>
      <c r="G40" s="122"/>
      <c r="H40" s="122"/>
    </row>
    <row r="41" spans="1:10" ht="24" customHeight="1" x14ac:dyDescent="0.25">
      <c r="A41" s="122"/>
      <c r="B41" s="122"/>
      <c r="C41" s="122"/>
      <c r="D41" s="122"/>
      <c r="E41" s="122"/>
      <c r="F41" s="122"/>
      <c r="G41" s="122"/>
      <c r="H41" s="122"/>
    </row>
    <row r="42" spans="1:10" x14ac:dyDescent="0.25">
      <c r="A42" s="71" t="s">
        <v>67</v>
      </c>
      <c r="B42" s="123"/>
      <c r="C42" s="123"/>
      <c r="D42" t="s">
        <v>68</v>
      </c>
      <c r="F42" s="14" t="s">
        <v>69</v>
      </c>
      <c r="G42" s="14"/>
      <c r="H42" s="14"/>
    </row>
    <row r="43" spans="1:10" x14ac:dyDescent="0.25">
      <c r="B43" s="60"/>
      <c r="F43" s="14"/>
      <c r="G43" s="14"/>
      <c r="H43" s="14"/>
    </row>
    <row r="44" spans="1:10" x14ac:dyDescent="0.25">
      <c r="B44" s="60"/>
      <c r="F44" s="14"/>
      <c r="G44" s="14"/>
      <c r="H44" s="14"/>
    </row>
    <row r="45" spans="1:10" x14ac:dyDescent="0.25">
      <c r="B45" s="61"/>
    </row>
    <row r="46" spans="1:10" x14ac:dyDescent="0.25">
      <c r="D46" t="s">
        <v>70</v>
      </c>
      <c r="F46" t="s">
        <v>71</v>
      </c>
    </row>
    <row r="47" spans="1:10" ht="6.75" customHeight="1" x14ac:dyDescent="0.25"/>
    <row r="48" spans="1:10" x14ac:dyDescent="0.25">
      <c r="A48" s="124" t="s">
        <v>72</v>
      </c>
      <c r="B48" s="125"/>
      <c r="C48" s="125"/>
      <c r="D48" s="125"/>
      <c r="E48" s="125"/>
      <c r="F48" s="125"/>
      <c r="G48" s="125"/>
      <c r="H48" s="126"/>
    </row>
    <row r="49" spans="1:8" ht="43.5" customHeight="1" x14ac:dyDescent="0.25">
      <c r="A49" s="125"/>
      <c r="B49" s="125"/>
      <c r="C49" s="125"/>
      <c r="D49" s="125"/>
      <c r="E49" s="125"/>
      <c r="F49" s="125"/>
      <c r="G49" s="125"/>
      <c r="H49" s="126"/>
    </row>
  </sheetData>
  <sheetProtection sheet="1" objects="1" scenarios="1"/>
  <mergeCells count="20">
    <mergeCell ref="A38:H38"/>
    <mergeCell ref="A39:H41"/>
    <mergeCell ref="B42:C42"/>
    <mergeCell ref="A48:H49"/>
    <mergeCell ref="B12:C12"/>
    <mergeCell ref="A17:H17"/>
    <mergeCell ref="A19:C19"/>
    <mergeCell ref="F23:H23"/>
    <mergeCell ref="C26:H26"/>
    <mergeCell ref="A29:H29"/>
    <mergeCell ref="D1:H1"/>
    <mergeCell ref="A2:H2"/>
    <mergeCell ref="F5:G5"/>
    <mergeCell ref="F6:H7"/>
    <mergeCell ref="B10:C11"/>
    <mergeCell ref="D10:D11"/>
    <mergeCell ref="B3:D3"/>
    <mergeCell ref="F3:G3"/>
    <mergeCell ref="B6:D6"/>
    <mergeCell ref="B7:D7"/>
  </mergeCells>
  <dataValidations count="2">
    <dataValidation type="whole" allowBlank="1" showInputMessage="1" showErrorMessage="1" errorTitle="ATTENTION" error="2 Adultes au maximum" promptTitle="Max 2" sqref="D9" xr:uid="{00000000-0002-0000-0000-000000000000}">
      <formula1>1</formula1>
      <formula2>2</formula2>
    </dataValidation>
    <dataValidation type="list" allowBlank="1" showInputMessage="1" showErrorMessage="1" promptTitle="Montant forfaitaire :" prompt="Personne seule Fr. 56'000.-_x000a_Couple Fr. 112'000.-_x000a_" sqref="F23:H23" xr:uid="{00000000-0002-0000-0000-000001000000}">
      <formula1>LimiteFortune</formula1>
    </dataValidation>
  </dataValidations>
  <printOptions horizontalCentered="1"/>
  <pageMargins left="0.47244094488188981" right="0.39370078740157483" top="0.39370078740157483" bottom="0.15748031496062992" header="0.11811023622047245" footer="1.1023622047244095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Ne saisir qu'un seul type d'aide" promptTitle="Sélectionner l'aide :" xr:uid="{00000000-0002-0000-0000-000002000000}">
          <x14:formula1>
            <xm:f>Données!$A$4:$A$8</xm:f>
          </x14:formula1>
          <xm:sqref>F6:H7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showGridLines="0" showWhiteSpace="0" view="pageLayout" zoomScale="145" zoomScaleNormal="200" zoomScalePageLayoutView="145" workbookViewId="0">
      <selection activeCell="A55" sqref="A55:I58"/>
    </sheetView>
  </sheetViews>
  <sheetFormatPr baseColWidth="10" defaultRowHeight="15" x14ac:dyDescent="0.25"/>
  <cols>
    <col min="1" max="1" width="5.5703125" style="14" customWidth="1"/>
    <col min="2" max="2" width="11.5703125" hidden="1" customWidth="1"/>
    <col min="3" max="4" width="17.140625" customWidth="1"/>
    <col min="5" max="5" width="1.28515625" customWidth="1"/>
    <col min="6" max="9" width="9.85546875" customWidth="1"/>
    <col min="10" max="10" width="12.42578125" customWidth="1"/>
  </cols>
  <sheetData>
    <row r="1" spans="1:10" ht="15" customHeight="1" x14ac:dyDescent="0.25">
      <c r="A1" s="1" t="s">
        <v>0</v>
      </c>
      <c r="B1" s="1"/>
      <c r="C1" s="1"/>
      <c r="D1" s="133" t="s">
        <v>1</v>
      </c>
      <c r="E1" s="133"/>
      <c r="F1" s="133"/>
      <c r="G1" s="133"/>
      <c r="H1" s="133"/>
      <c r="I1" s="133"/>
    </row>
    <row r="2" spans="1:10" ht="15" customHeight="1" x14ac:dyDescent="0.25">
      <c r="A2" s="1"/>
      <c r="B2" s="1"/>
      <c r="C2" s="1"/>
      <c r="D2" s="133"/>
      <c r="E2" s="133"/>
      <c r="F2" s="133"/>
      <c r="G2" s="133"/>
      <c r="H2" s="133"/>
      <c r="I2" s="133"/>
      <c r="J2" s="2" t="s">
        <v>2</v>
      </c>
    </row>
    <row r="3" spans="1:10" ht="15" customHeight="1" x14ac:dyDescent="0.25">
      <c r="A3" s="1"/>
      <c r="B3" s="1"/>
      <c r="C3" s="1"/>
      <c r="D3" s="133"/>
      <c r="E3" s="133"/>
      <c r="F3" s="133"/>
      <c r="G3" s="133"/>
      <c r="H3" s="133"/>
      <c r="I3" s="133"/>
      <c r="J3" s="3">
        <v>45292</v>
      </c>
    </row>
    <row r="4" spans="1:10" ht="15" customHeight="1" x14ac:dyDescent="0.25">
      <c r="A4" s="1"/>
      <c r="B4" s="1"/>
      <c r="C4" s="1"/>
      <c r="D4" s="133"/>
      <c r="E4" s="133"/>
      <c r="F4" s="133"/>
      <c r="G4" s="133"/>
      <c r="H4" s="133"/>
      <c r="I4" s="133"/>
    </row>
    <row r="5" spans="1:10" ht="21" customHeight="1" x14ac:dyDescent="0.25">
      <c r="A5" s="134" t="s">
        <v>3</v>
      </c>
      <c r="B5" s="134"/>
      <c r="C5" s="134"/>
      <c r="D5" s="134"/>
      <c r="E5" s="134"/>
      <c r="F5" s="134"/>
      <c r="G5" s="134"/>
      <c r="H5" s="134"/>
      <c r="I5" s="134"/>
    </row>
    <row r="6" spans="1:10" ht="30.75" customHeight="1" x14ac:dyDescent="0.25">
      <c r="A6" s="134"/>
      <c r="B6" s="134"/>
      <c r="C6" s="134"/>
      <c r="D6" s="134"/>
      <c r="E6" s="134"/>
      <c r="F6" s="134"/>
      <c r="G6" s="134"/>
      <c r="H6" s="134"/>
      <c r="I6" s="134"/>
    </row>
    <row r="7" spans="1:10" ht="30.75" customHeight="1" x14ac:dyDescent="0.25">
      <c r="A7" s="135" t="s">
        <v>4</v>
      </c>
      <c r="B7" s="135"/>
      <c r="C7" s="135"/>
      <c r="D7" s="135"/>
      <c r="E7" s="135"/>
      <c r="F7" s="135"/>
      <c r="G7" s="135"/>
      <c r="H7" s="135"/>
      <c r="I7" s="135"/>
    </row>
    <row r="8" spans="1:10" ht="57.75" customHeight="1" x14ac:dyDescent="0.25">
      <c r="A8" s="136" t="s">
        <v>5</v>
      </c>
      <c r="B8" s="4"/>
      <c r="C8" s="139" t="s">
        <v>6</v>
      </c>
      <c r="D8" s="140" t="s">
        <v>7</v>
      </c>
      <c r="E8" s="140"/>
      <c r="F8" s="143" t="s">
        <v>8</v>
      </c>
      <c r="G8" s="144"/>
      <c r="H8" s="144"/>
      <c r="I8" s="145"/>
    </row>
    <row r="9" spans="1:10" s="2" customFormat="1" ht="16.5" customHeight="1" x14ac:dyDescent="0.25">
      <c r="A9" s="137"/>
      <c r="B9" s="5"/>
      <c r="C9" s="139" t="s">
        <v>9</v>
      </c>
      <c r="D9" s="141"/>
      <c r="E9" s="141"/>
      <c r="F9" s="146" t="s">
        <v>10</v>
      </c>
      <c r="G9" s="147"/>
      <c r="H9" s="147"/>
      <c r="I9" s="148"/>
    </row>
    <row r="10" spans="1:10" s="2" customFormat="1" ht="11.25" customHeight="1" x14ac:dyDescent="0.25">
      <c r="A10" s="138"/>
      <c r="B10" s="6"/>
      <c r="C10" s="139"/>
      <c r="D10" s="142"/>
      <c r="E10" s="141"/>
      <c r="F10" s="149" t="s">
        <v>11</v>
      </c>
      <c r="G10" s="150"/>
      <c r="H10" s="150"/>
      <c r="I10" s="151"/>
    </row>
    <row r="11" spans="1:10" s="2" customFormat="1" ht="12" customHeight="1" x14ac:dyDescent="0.25">
      <c r="A11" s="152">
        <v>1</v>
      </c>
      <c r="B11" s="155">
        <f>C11</f>
        <v>48000</v>
      </c>
      <c r="C11" s="155">
        <v>48000</v>
      </c>
      <c r="D11" s="158">
        <v>0.8</v>
      </c>
      <c r="E11" s="141"/>
      <c r="F11" s="149"/>
      <c r="G11" s="150"/>
      <c r="H11" s="150"/>
      <c r="I11" s="151"/>
    </row>
    <row r="12" spans="1:10" s="2" customFormat="1" ht="12" customHeight="1" x14ac:dyDescent="0.25">
      <c r="A12" s="153"/>
      <c r="B12" s="156"/>
      <c r="C12" s="156"/>
      <c r="D12" s="159"/>
      <c r="E12" s="141"/>
      <c r="F12" s="146" t="s">
        <v>12</v>
      </c>
      <c r="G12" s="147"/>
      <c r="H12" s="147"/>
      <c r="I12" s="148"/>
    </row>
    <row r="13" spans="1:10" s="10" customFormat="1" ht="12" customHeight="1" x14ac:dyDescent="0.25">
      <c r="A13" s="154"/>
      <c r="B13" s="157"/>
      <c r="C13" s="157"/>
      <c r="D13" s="160"/>
      <c r="E13" s="141"/>
      <c r="F13" s="7"/>
      <c r="G13" s="8"/>
      <c r="H13" s="8"/>
      <c r="I13" s="9"/>
    </row>
    <row r="14" spans="1:10" s="10" customFormat="1" ht="12" customHeight="1" x14ac:dyDescent="0.25">
      <c r="A14" s="161">
        <v>2</v>
      </c>
      <c r="B14" s="164">
        <f>C11+0.01</f>
        <v>48000.01</v>
      </c>
      <c r="C14" s="164">
        <f>C11+3600</f>
        <v>51600</v>
      </c>
      <c r="D14" s="165">
        <f>D11-0.05</f>
        <v>0.75</v>
      </c>
      <c r="E14" s="141"/>
      <c r="F14" s="166" t="s">
        <v>13</v>
      </c>
      <c r="G14" s="167"/>
      <c r="H14" s="167"/>
      <c r="I14" s="168"/>
    </row>
    <row r="15" spans="1:10" s="10" customFormat="1" ht="12" customHeight="1" x14ac:dyDescent="0.25">
      <c r="A15" s="162"/>
      <c r="B15" s="156"/>
      <c r="C15" s="156"/>
      <c r="D15" s="159"/>
      <c r="E15" s="141"/>
      <c r="F15" s="166"/>
      <c r="G15" s="167"/>
      <c r="H15" s="167"/>
      <c r="I15" s="168"/>
    </row>
    <row r="16" spans="1:10" s="10" customFormat="1" ht="12" customHeight="1" x14ac:dyDescent="0.25">
      <c r="A16" s="163"/>
      <c r="B16" s="157"/>
      <c r="C16" s="157"/>
      <c r="D16" s="160"/>
      <c r="E16" s="141"/>
      <c r="F16" s="166"/>
      <c r="G16" s="167"/>
      <c r="H16" s="167"/>
      <c r="I16" s="168"/>
    </row>
    <row r="17" spans="1:9" s="10" customFormat="1" ht="12" customHeight="1" x14ac:dyDescent="0.25">
      <c r="A17" s="161">
        <v>3</v>
      </c>
      <c r="B17" s="164">
        <f>C14+0.01</f>
        <v>51600.01</v>
      </c>
      <c r="C17" s="164">
        <f>C14+3600</f>
        <v>55200</v>
      </c>
      <c r="D17" s="169">
        <f>D14-0.05</f>
        <v>0.7</v>
      </c>
      <c r="E17" s="141"/>
      <c r="F17" s="166"/>
      <c r="G17" s="167"/>
      <c r="H17" s="167"/>
      <c r="I17" s="168"/>
    </row>
    <row r="18" spans="1:9" s="10" customFormat="1" ht="12" customHeight="1" x14ac:dyDescent="0.25">
      <c r="A18" s="162"/>
      <c r="B18" s="156"/>
      <c r="C18" s="156"/>
      <c r="D18" s="170"/>
      <c r="E18" s="141"/>
      <c r="F18" s="166"/>
      <c r="G18" s="167"/>
      <c r="H18" s="167"/>
      <c r="I18" s="168"/>
    </row>
    <row r="19" spans="1:9" s="10" customFormat="1" ht="12" customHeight="1" x14ac:dyDescent="0.25">
      <c r="A19" s="163"/>
      <c r="B19" s="157"/>
      <c r="C19" s="157"/>
      <c r="D19" s="171"/>
      <c r="E19" s="141"/>
      <c r="F19" s="172" t="s">
        <v>14</v>
      </c>
      <c r="G19" s="173"/>
      <c r="H19" s="173"/>
      <c r="I19" s="174"/>
    </row>
    <row r="20" spans="1:9" s="10" customFormat="1" ht="12" customHeight="1" x14ac:dyDescent="0.25">
      <c r="A20" s="161">
        <v>4</v>
      </c>
      <c r="B20" s="164">
        <f>C17+0.01</f>
        <v>55200.01</v>
      </c>
      <c r="C20" s="164">
        <f>C17+3600</f>
        <v>58800</v>
      </c>
      <c r="D20" s="165">
        <f>D17-0.05</f>
        <v>0.64999999999999991</v>
      </c>
      <c r="E20" s="141"/>
      <c r="F20" s="172"/>
      <c r="G20" s="173"/>
      <c r="H20" s="173"/>
      <c r="I20" s="174"/>
    </row>
    <row r="21" spans="1:9" s="10" customFormat="1" ht="12" customHeight="1" x14ac:dyDescent="0.25">
      <c r="A21" s="162"/>
      <c r="B21" s="156"/>
      <c r="C21" s="156"/>
      <c r="D21" s="159"/>
      <c r="E21" s="141"/>
      <c r="F21" s="149" t="s">
        <v>15</v>
      </c>
      <c r="G21" s="150"/>
      <c r="H21" s="150"/>
      <c r="I21" s="151"/>
    </row>
    <row r="22" spans="1:9" s="10" customFormat="1" ht="12" customHeight="1" x14ac:dyDescent="0.25">
      <c r="A22" s="163"/>
      <c r="B22" s="157"/>
      <c r="C22" s="157"/>
      <c r="D22" s="160"/>
      <c r="E22" s="141"/>
      <c r="F22" s="149"/>
      <c r="G22" s="150"/>
      <c r="H22" s="150"/>
      <c r="I22" s="151"/>
    </row>
    <row r="23" spans="1:9" s="10" customFormat="1" ht="12" customHeight="1" x14ac:dyDescent="0.25">
      <c r="A23" s="161">
        <v>5</v>
      </c>
      <c r="B23" s="164">
        <f>C20+0.01</f>
        <v>58800.01</v>
      </c>
      <c r="C23" s="164">
        <f>C20+3600</f>
        <v>62400</v>
      </c>
      <c r="D23" s="165">
        <f>D20-0.05</f>
        <v>0.59999999999999987</v>
      </c>
      <c r="E23" s="141"/>
      <c r="F23" s="149"/>
      <c r="G23" s="150"/>
      <c r="H23" s="150"/>
      <c r="I23" s="151"/>
    </row>
    <row r="24" spans="1:9" s="10" customFormat="1" ht="12" customHeight="1" x14ac:dyDescent="0.25">
      <c r="A24" s="162"/>
      <c r="B24" s="156"/>
      <c r="C24" s="156"/>
      <c r="D24" s="159"/>
      <c r="E24" s="141"/>
      <c r="F24" s="149"/>
      <c r="G24" s="150"/>
      <c r="H24" s="150"/>
      <c r="I24" s="151"/>
    </row>
    <row r="25" spans="1:9" s="10" customFormat="1" ht="12" customHeight="1" x14ac:dyDescent="0.25">
      <c r="A25" s="163"/>
      <c r="B25" s="157"/>
      <c r="C25" s="157"/>
      <c r="D25" s="160"/>
      <c r="E25" s="141"/>
      <c r="F25" s="149"/>
      <c r="G25" s="150"/>
      <c r="H25" s="150"/>
      <c r="I25" s="151"/>
    </row>
    <row r="26" spans="1:9" s="10" customFormat="1" ht="12" customHeight="1" x14ac:dyDescent="0.25">
      <c r="A26" s="161">
        <v>6</v>
      </c>
      <c r="B26" s="164">
        <f>C23+0.01</f>
        <v>62400.01</v>
      </c>
      <c r="C26" s="164">
        <f>C23+3600</f>
        <v>66000</v>
      </c>
      <c r="D26" s="165">
        <f>D23-0.05</f>
        <v>0.54999999999999982</v>
      </c>
      <c r="E26" s="141"/>
      <c r="F26" s="149"/>
      <c r="G26" s="150"/>
      <c r="H26" s="150"/>
      <c r="I26" s="151"/>
    </row>
    <row r="27" spans="1:9" s="10" customFormat="1" ht="12" customHeight="1" x14ac:dyDescent="0.25">
      <c r="A27" s="162"/>
      <c r="B27" s="156"/>
      <c r="C27" s="156"/>
      <c r="D27" s="159"/>
      <c r="E27" s="141"/>
      <c r="F27" s="11"/>
      <c r="G27" s="12"/>
      <c r="H27" s="12"/>
      <c r="I27" s="13"/>
    </row>
    <row r="28" spans="1:9" s="10" customFormat="1" ht="12" customHeight="1" x14ac:dyDescent="0.25">
      <c r="A28" s="163"/>
      <c r="B28" s="157"/>
      <c r="C28" s="157"/>
      <c r="D28" s="160"/>
      <c r="E28" s="141"/>
      <c r="F28" s="175" t="s">
        <v>16</v>
      </c>
      <c r="G28" s="176"/>
      <c r="H28" s="176"/>
      <c r="I28" s="177"/>
    </row>
    <row r="29" spans="1:9" s="10" customFormat="1" ht="12" customHeight="1" x14ac:dyDescent="0.25">
      <c r="A29" s="161">
        <v>7</v>
      </c>
      <c r="B29" s="164">
        <f>C26+0.01</f>
        <v>66000.009999999995</v>
      </c>
      <c r="C29" s="164">
        <f>C26+3600</f>
        <v>69600</v>
      </c>
      <c r="D29" s="165">
        <f>D26-0.05</f>
        <v>0.49999999999999983</v>
      </c>
      <c r="E29" s="141"/>
      <c r="F29" s="175"/>
      <c r="G29" s="176"/>
      <c r="H29" s="176"/>
      <c r="I29" s="177"/>
    </row>
    <row r="30" spans="1:9" s="10" customFormat="1" ht="12" customHeight="1" x14ac:dyDescent="0.25">
      <c r="A30" s="162"/>
      <c r="B30" s="156"/>
      <c r="C30" s="156"/>
      <c r="D30" s="159"/>
      <c r="E30" s="141"/>
      <c r="F30" s="175"/>
      <c r="G30" s="176"/>
      <c r="H30" s="176"/>
      <c r="I30" s="177"/>
    </row>
    <row r="31" spans="1:9" s="10" customFormat="1" ht="12" customHeight="1" x14ac:dyDescent="0.2">
      <c r="A31" s="163"/>
      <c r="B31" s="157"/>
      <c r="C31" s="157"/>
      <c r="D31" s="160"/>
      <c r="E31" s="141"/>
      <c r="F31" s="178"/>
      <c r="G31" s="179"/>
      <c r="H31" s="179"/>
      <c r="I31" s="180"/>
    </row>
    <row r="32" spans="1:9" s="10" customFormat="1" ht="12" customHeight="1" x14ac:dyDescent="0.2">
      <c r="A32" s="161">
        <v>8</v>
      </c>
      <c r="B32" s="164">
        <f>C29+0.01</f>
        <v>69600.009999999995</v>
      </c>
      <c r="C32" s="164">
        <f>C29+3600</f>
        <v>73200</v>
      </c>
      <c r="D32" s="165">
        <f>D29-0.05</f>
        <v>0.44999999999999984</v>
      </c>
      <c r="E32" s="141"/>
      <c r="F32" s="178" t="s">
        <v>17</v>
      </c>
      <c r="G32" s="179"/>
      <c r="H32" s="179"/>
      <c r="I32" s="180"/>
    </row>
    <row r="33" spans="1:9" s="10" customFormat="1" ht="12" customHeight="1" x14ac:dyDescent="0.25">
      <c r="A33" s="162"/>
      <c r="B33" s="156"/>
      <c r="C33" s="156"/>
      <c r="D33" s="159"/>
      <c r="E33" s="141"/>
      <c r="F33" s="181" t="s">
        <v>18</v>
      </c>
      <c r="G33" s="182"/>
      <c r="H33" s="182"/>
      <c r="I33" s="183"/>
    </row>
    <row r="34" spans="1:9" s="10" customFormat="1" ht="12" customHeight="1" x14ac:dyDescent="0.2">
      <c r="A34" s="163"/>
      <c r="B34" s="157"/>
      <c r="C34" s="157"/>
      <c r="D34" s="160"/>
      <c r="E34" s="141"/>
      <c r="F34" s="178"/>
      <c r="G34" s="179"/>
      <c r="H34" s="179"/>
      <c r="I34" s="180"/>
    </row>
    <row r="35" spans="1:9" s="10" customFormat="1" ht="12" customHeight="1" x14ac:dyDescent="0.2">
      <c r="A35" s="161">
        <v>9</v>
      </c>
      <c r="B35" s="164">
        <f>C32+0.01</f>
        <v>73200.009999999995</v>
      </c>
      <c r="C35" s="164">
        <f>C32+3600</f>
        <v>76800</v>
      </c>
      <c r="D35" s="165">
        <f>D32-0.05</f>
        <v>0.39999999999999986</v>
      </c>
      <c r="E35" s="141"/>
      <c r="F35" s="178" t="s">
        <v>19</v>
      </c>
      <c r="G35" s="179"/>
      <c r="H35" s="179"/>
      <c r="I35" s="180"/>
    </row>
    <row r="36" spans="1:9" s="10" customFormat="1" ht="12" customHeight="1" x14ac:dyDescent="0.25">
      <c r="A36" s="162"/>
      <c r="B36" s="156"/>
      <c r="C36" s="156"/>
      <c r="D36" s="159"/>
      <c r="E36" s="141"/>
      <c r="F36" s="181" t="s">
        <v>20</v>
      </c>
      <c r="G36" s="182"/>
      <c r="H36" s="182"/>
      <c r="I36" s="183"/>
    </row>
    <row r="37" spans="1:9" s="10" customFormat="1" ht="12" customHeight="1" x14ac:dyDescent="0.2">
      <c r="A37" s="163"/>
      <c r="B37" s="157"/>
      <c r="C37" s="157"/>
      <c r="D37" s="160"/>
      <c r="E37" s="141"/>
      <c r="F37" s="178"/>
      <c r="G37" s="179"/>
      <c r="H37" s="179"/>
      <c r="I37" s="180"/>
    </row>
    <row r="38" spans="1:9" s="10" customFormat="1" ht="12" customHeight="1" x14ac:dyDescent="0.2">
      <c r="A38" s="161">
        <v>10</v>
      </c>
      <c r="B38" s="164">
        <f>C35+0.01</f>
        <v>76800.009999999995</v>
      </c>
      <c r="C38" s="164">
        <f>C35+3600</f>
        <v>80400</v>
      </c>
      <c r="D38" s="165">
        <f>D35-0.05</f>
        <v>0.34999999999999987</v>
      </c>
      <c r="E38" s="141"/>
      <c r="F38" s="178" t="s">
        <v>21</v>
      </c>
      <c r="G38" s="179"/>
      <c r="H38" s="179"/>
      <c r="I38" s="180"/>
    </row>
    <row r="39" spans="1:9" s="10" customFormat="1" ht="12" customHeight="1" x14ac:dyDescent="0.25">
      <c r="A39" s="162"/>
      <c r="B39" s="156"/>
      <c r="C39" s="156"/>
      <c r="D39" s="159"/>
      <c r="E39" s="141"/>
      <c r="F39" s="181" t="s">
        <v>22</v>
      </c>
      <c r="G39" s="182"/>
      <c r="H39" s="182"/>
      <c r="I39" s="183"/>
    </row>
    <row r="40" spans="1:9" s="10" customFormat="1" ht="12" customHeight="1" x14ac:dyDescent="0.2">
      <c r="A40" s="163"/>
      <c r="B40" s="157"/>
      <c r="C40" s="157"/>
      <c r="D40" s="160"/>
      <c r="E40" s="141"/>
      <c r="F40" s="178"/>
      <c r="G40" s="179"/>
      <c r="H40" s="179"/>
      <c r="I40" s="180"/>
    </row>
    <row r="41" spans="1:9" s="10" customFormat="1" ht="12" customHeight="1" x14ac:dyDescent="0.25">
      <c r="A41" s="161">
        <v>11</v>
      </c>
      <c r="B41" s="164">
        <f>C38+0.01</f>
        <v>80400.009999999995</v>
      </c>
      <c r="C41" s="164">
        <f>C38+3600</f>
        <v>84000</v>
      </c>
      <c r="D41" s="165">
        <f>D38-0.07</f>
        <v>0.27999999999999986</v>
      </c>
      <c r="E41" s="141"/>
      <c r="F41" s="199" t="s">
        <v>23</v>
      </c>
      <c r="G41" s="200"/>
      <c r="H41" s="200"/>
      <c r="I41" s="201"/>
    </row>
    <row r="42" spans="1:9" s="10" customFormat="1" ht="12" customHeight="1" x14ac:dyDescent="0.25">
      <c r="A42" s="162"/>
      <c r="B42" s="156"/>
      <c r="C42" s="156"/>
      <c r="D42" s="159"/>
      <c r="E42" s="141"/>
      <c r="F42" s="199"/>
      <c r="G42" s="200"/>
      <c r="H42" s="200"/>
      <c r="I42" s="201"/>
    </row>
    <row r="43" spans="1:9" s="10" customFormat="1" ht="12" customHeight="1" x14ac:dyDescent="0.25">
      <c r="A43" s="163"/>
      <c r="B43" s="157"/>
      <c r="C43" s="157"/>
      <c r="D43" s="160"/>
      <c r="E43" s="141"/>
      <c r="F43" s="181" t="s">
        <v>24</v>
      </c>
      <c r="G43" s="182"/>
      <c r="H43" s="182"/>
      <c r="I43" s="183"/>
    </row>
    <row r="44" spans="1:9" s="10" customFormat="1" ht="12" customHeight="1" x14ac:dyDescent="0.25">
      <c r="A44" s="161">
        <v>12</v>
      </c>
      <c r="B44" s="164">
        <f>C41+0.01</f>
        <v>84000.01</v>
      </c>
      <c r="C44" s="164">
        <f>C41+3600</f>
        <v>87600</v>
      </c>
      <c r="D44" s="165">
        <f>D41-0.07</f>
        <v>0.20999999999999985</v>
      </c>
      <c r="E44" s="141"/>
      <c r="F44" s="181"/>
      <c r="G44" s="182"/>
      <c r="H44" s="182"/>
      <c r="I44" s="183"/>
    </row>
    <row r="45" spans="1:9" s="10" customFormat="1" ht="12" customHeight="1" x14ac:dyDescent="0.2">
      <c r="A45" s="162"/>
      <c r="B45" s="156"/>
      <c r="C45" s="156"/>
      <c r="D45" s="159"/>
      <c r="E45" s="141"/>
      <c r="F45" s="178" t="s">
        <v>25</v>
      </c>
      <c r="G45" s="179"/>
      <c r="H45" s="179"/>
      <c r="I45" s="180"/>
    </row>
    <row r="46" spans="1:9" s="10" customFormat="1" ht="12" customHeight="1" x14ac:dyDescent="0.25">
      <c r="A46" s="163"/>
      <c r="B46" s="157"/>
      <c r="C46" s="157"/>
      <c r="D46" s="160"/>
      <c r="E46" s="141"/>
      <c r="F46" s="181" t="s">
        <v>26</v>
      </c>
      <c r="G46" s="182"/>
      <c r="H46" s="182"/>
      <c r="I46" s="183"/>
    </row>
    <row r="47" spans="1:9" s="10" customFormat="1" ht="12" customHeight="1" x14ac:dyDescent="0.25">
      <c r="A47" s="161">
        <v>13</v>
      </c>
      <c r="B47" s="164">
        <f>C44+0.01</f>
        <v>87600.01</v>
      </c>
      <c r="C47" s="164">
        <f>C44+3600</f>
        <v>91200</v>
      </c>
      <c r="D47" s="165">
        <f>D44-0.07</f>
        <v>0.13999999999999985</v>
      </c>
      <c r="E47" s="141"/>
      <c r="F47" s="181"/>
      <c r="G47" s="182"/>
      <c r="H47" s="182"/>
      <c r="I47" s="183"/>
    </row>
    <row r="48" spans="1:9" s="10" customFormat="1" ht="12" customHeight="1" x14ac:dyDescent="0.25">
      <c r="A48" s="162"/>
      <c r="B48" s="156"/>
      <c r="C48" s="156"/>
      <c r="D48" s="159"/>
      <c r="E48" s="141"/>
      <c r="F48" s="181"/>
      <c r="G48" s="182"/>
      <c r="H48" s="182"/>
      <c r="I48" s="183"/>
    </row>
    <row r="49" spans="1:9" s="10" customFormat="1" ht="12" customHeight="1" x14ac:dyDescent="0.25">
      <c r="A49" s="163"/>
      <c r="B49" s="157"/>
      <c r="C49" s="157"/>
      <c r="D49" s="160"/>
      <c r="E49" s="141"/>
      <c r="F49" s="181"/>
      <c r="G49" s="182"/>
      <c r="H49" s="182"/>
      <c r="I49" s="183"/>
    </row>
    <row r="50" spans="1:9" s="10" customFormat="1" ht="12" customHeight="1" x14ac:dyDescent="0.25">
      <c r="A50" s="161">
        <v>14</v>
      </c>
      <c r="B50" s="164">
        <f>C47+0.01</f>
        <v>91200.01</v>
      </c>
      <c r="C50" s="164">
        <f>C47+3600</f>
        <v>94800</v>
      </c>
      <c r="D50" s="165">
        <f>D47-0.07</f>
        <v>6.999999999999984E-2</v>
      </c>
      <c r="E50" s="141"/>
      <c r="F50" s="181"/>
      <c r="G50" s="182"/>
      <c r="H50" s="182"/>
      <c r="I50" s="183"/>
    </row>
    <row r="51" spans="1:9" s="10" customFormat="1" ht="12" customHeight="1" x14ac:dyDescent="0.25">
      <c r="A51" s="162"/>
      <c r="B51" s="156"/>
      <c r="C51" s="156"/>
      <c r="D51" s="159"/>
      <c r="E51" s="141"/>
      <c r="F51" s="181"/>
      <c r="G51" s="182"/>
      <c r="H51" s="182"/>
      <c r="I51" s="183"/>
    </row>
    <row r="52" spans="1:9" s="10" customFormat="1" ht="12" customHeight="1" x14ac:dyDescent="0.25">
      <c r="A52" s="193"/>
      <c r="B52" s="194"/>
      <c r="C52" s="194"/>
      <c r="D52" s="195"/>
      <c r="E52" s="142"/>
      <c r="F52" s="196"/>
      <c r="G52" s="197"/>
      <c r="H52" s="197"/>
      <c r="I52" s="198"/>
    </row>
    <row r="53" spans="1:9" s="10" customFormat="1" ht="21.75" customHeight="1" x14ac:dyDescent="0.25">
      <c r="A53" s="184" t="s">
        <v>101</v>
      </c>
      <c r="B53" s="185"/>
      <c r="C53" s="185"/>
      <c r="D53" s="185"/>
      <c r="E53" s="185"/>
      <c r="F53" s="185"/>
      <c r="G53" s="185"/>
      <c r="H53" s="185"/>
      <c r="I53" s="186"/>
    </row>
    <row r="54" spans="1:9" s="10" customFormat="1" ht="10.5" customHeight="1" x14ac:dyDescent="0.25">
      <c r="A54" s="184"/>
      <c r="B54" s="185"/>
      <c r="C54" s="185"/>
      <c r="D54" s="185"/>
      <c r="E54" s="185"/>
      <c r="F54" s="185"/>
      <c r="G54" s="185"/>
      <c r="H54" s="185"/>
      <c r="I54" s="186"/>
    </row>
    <row r="55" spans="1:9" ht="10.5" customHeight="1" x14ac:dyDescent="0.25">
      <c r="A55" s="187"/>
      <c r="B55" s="188"/>
      <c r="C55" s="188"/>
      <c r="D55" s="188"/>
      <c r="E55" s="188"/>
      <c r="F55" s="188"/>
      <c r="G55" s="188"/>
      <c r="H55" s="188"/>
      <c r="I55" s="189"/>
    </row>
    <row r="56" spans="1:9" ht="15" customHeight="1" x14ac:dyDescent="0.25">
      <c r="A56" s="187"/>
      <c r="B56" s="188"/>
      <c r="C56" s="188"/>
      <c r="D56" s="188"/>
      <c r="E56" s="188"/>
      <c r="F56" s="188"/>
      <c r="G56" s="188"/>
      <c r="H56" s="188"/>
      <c r="I56" s="189"/>
    </row>
    <row r="57" spans="1:9" ht="15" customHeight="1" x14ac:dyDescent="0.25">
      <c r="A57" s="187"/>
      <c r="B57" s="188"/>
      <c r="C57" s="188"/>
      <c r="D57" s="188"/>
      <c r="E57" s="188"/>
      <c r="F57" s="188"/>
      <c r="G57" s="188"/>
      <c r="H57" s="188"/>
      <c r="I57" s="189"/>
    </row>
    <row r="58" spans="1:9" ht="15" customHeight="1" x14ac:dyDescent="0.25">
      <c r="A58" s="187"/>
      <c r="B58" s="188"/>
      <c r="C58" s="188"/>
      <c r="D58" s="188"/>
      <c r="E58" s="188"/>
      <c r="F58" s="188"/>
      <c r="G58" s="188"/>
      <c r="H58" s="188"/>
      <c r="I58" s="189"/>
    </row>
    <row r="59" spans="1:9" ht="15" customHeight="1" x14ac:dyDescent="0.25">
      <c r="A59" s="190" t="s">
        <v>27</v>
      </c>
      <c r="B59" s="191"/>
      <c r="C59" s="191"/>
      <c r="D59" s="191"/>
      <c r="E59" s="191"/>
      <c r="F59" s="191"/>
      <c r="G59" s="191"/>
      <c r="H59" s="191"/>
      <c r="I59" s="192"/>
    </row>
    <row r="60" spans="1:9" ht="15" customHeight="1" x14ac:dyDescent="0.25"/>
  </sheetData>
  <mergeCells count="89">
    <mergeCell ref="B41:B43"/>
    <mergeCell ref="B44:B46"/>
    <mergeCell ref="B47:B49"/>
    <mergeCell ref="B50:B52"/>
    <mergeCell ref="F52:I52"/>
    <mergeCell ref="C41:C43"/>
    <mergeCell ref="D41:D43"/>
    <mergeCell ref="F41:I42"/>
    <mergeCell ref="F43:I44"/>
    <mergeCell ref="A53:I54"/>
    <mergeCell ref="A55:I58"/>
    <mergeCell ref="A59:I59"/>
    <mergeCell ref="B11:B13"/>
    <mergeCell ref="B14:B16"/>
    <mergeCell ref="B17:B19"/>
    <mergeCell ref="B20:B22"/>
    <mergeCell ref="B23:B25"/>
    <mergeCell ref="B26:B28"/>
    <mergeCell ref="A47:A49"/>
    <mergeCell ref="C47:C49"/>
    <mergeCell ref="D47:D49"/>
    <mergeCell ref="A50:A52"/>
    <mergeCell ref="C50:C52"/>
    <mergeCell ref="D50:D52"/>
    <mergeCell ref="A41:A43"/>
    <mergeCell ref="A44:A46"/>
    <mergeCell ref="C44:C46"/>
    <mergeCell ref="D44:D46"/>
    <mergeCell ref="F45:I45"/>
    <mergeCell ref="F46:I51"/>
    <mergeCell ref="A38:A40"/>
    <mergeCell ref="C38:C40"/>
    <mergeCell ref="D38:D40"/>
    <mergeCell ref="F38:I38"/>
    <mergeCell ref="F39:I39"/>
    <mergeCell ref="F40:I40"/>
    <mergeCell ref="B38:B40"/>
    <mergeCell ref="A35:A37"/>
    <mergeCell ref="C35:C37"/>
    <mergeCell ref="D35:D37"/>
    <mergeCell ref="F35:I35"/>
    <mergeCell ref="F36:I36"/>
    <mergeCell ref="F37:I37"/>
    <mergeCell ref="B35:B37"/>
    <mergeCell ref="A32:A34"/>
    <mergeCell ref="C32:C34"/>
    <mergeCell ref="D32:D34"/>
    <mergeCell ref="F32:I32"/>
    <mergeCell ref="F33:I33"/>
    <mergeCell ref="F34:I34"/>
    <mergeCell ref="B32:B34"/>
    <mergeCell ref="F28:I30"/>
    <mergeCell ref="A29:A31"/>
    <mergeCell ref="C29:C31"/>
    <mergeCell ref="D29:D31"/>
    <mergeCell ref="F31:I31"/>
    <mergeCell ref="B29:B31"/>
    <mergeCell ref="D14:D16"/>
    <mergeCell ref="F14:I18"/>
    <mergeCell ref="A17:A19"/>
    <mergeCell ref="C17:C19"/>
    <mergeCell ref="D17:D19"/>
    <mergeCell ref="F19:I20"/>
    <mergeCell ref="A20:A22"/>
    <mergeCell ref="C20:C22"/>
    <mergeCell ref="D20:D22"/>
    <mergeCell ref="F21:I26"/>
    <mergeCell ref="A23:A25"/>
    <mergeCell ref="C23:C25"/>
    <mergeCell ref="D23:D25"/>
    <mergeCell ref="A26:A28"/>
    <mergeCell ref="C26:C28"/>
    <mergeCell ref="D26:D28"/>
    <mergeCell ref="D1:I4"/>
    <mergeCell ref="A5:I6"/>
    <mergeCell ref="A7:I7"/>
    <mergeCell ref="A8:A10"/>
    <mergeCell ref="C8:C10"/>
    <mergeCell ref="D8:D10"/>
    <mergeCell ref="E8:E52"/>
    <mergeCell ref="F8:I8"/>
    <mergeCell ref="F9:I9"/>
    <mergeCell ref="F10:I11"/>
    <mergeCell ref="A11:A13"/>
    <mergeCell ref="C11:C13"/>
    <mergeCell ref="D11:D13"/>
    <mergeCell ref="F12:I12"/>
    <mergeCell ref="A14:A16"/>
    <mergeCell ref="C14:C16"/>
  </mergeCells>
  <conditionalFormatting sqref="D11 D14 D17 D20 D23 D26 D29 D35 D32 D38 D41 D44 D50 D47">
    <cfRule type="cellIs" dxfId="4" priority="1" operator="greaterThan">
      <formula>0</formula>
    </cfRule>
  </conditionalFormatting>
  <printOptions horizontalCentered="1" verticalCentered="1"/>
  <pageMargins left="0.51181102362204722" right="0.51181102362204722" top="0.47244094488188981" bottom="0.55118110236220474" header="0.31496062992125984" footer="0.31496062992125984"/>
  <pageSetup paperSize="9" scale="95" orientation="portrait" r:id="rId1"/>
  <headerFooter>
    <oddHeader xml:space="preserve">&amp;C&amp;"-,Gras"&amp;22
</oddHeader>
    <oddFooter>&amp;L&amp;8&amp;Z&amp;F&amp;R&amp;8&amp;A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showGridLines="0" workbookViewId="0">
      <selection activeCell="G6" sqref="G6"/>
    </sheetView>
  </sheetViews>
  <sheetFormatPr baseColWidth="10" defaultRowHeight="14.25" x14ac:dyDescent="0.2"/>
  <cols>
    <col min="1" max="1" width="11.5703125" style="72" bestFit="1" customWidth="1"/>
    <col min="2" max="2" width="11.42578125" style="72"/>
    <col min="3" max="3" width="12.5703125" style="72" bestFit="1" customWidth="1"/>
    <col min="4" max="4" width="11.7109375" style="72" bestFit="1" customWidth="1"/>
    <col min="5" max="6" width="11.5703125" style="72" bestFit="1" customWidth="1"/>
    <col min="7" max="7" width="15.28515625" style="72" bestFit="1" customWidth="1"/>
    <col min="8" max="8" width="11.5703125" style="72" bestFit="1" customWidth="1"/>
    <col min="9" max="9" width="44.7109375" style="72" customWidth="1"/>
    <col min="10" max="11" width="11.42578125" style="72"/>
    <col min="12" max="12" width="43.42578125" style="72" customWidth="1"/>
    <col min="13" max="16384" width="11.42578125" style="72"/>
  </cols>
  <sheetData>
    <row r="1" spans="1:9" ht="14.25" customHeight="1" x14ac:dyDescent="0.2">
      <c r="A1" s="205"/>
      <c r="B1" s="205"/>
      <c r="C1" s="205"/>
      <c r="D1" s="205"/>
      <c r="E1" s="205"/>
      <c r="F1" s="205"/>
      <c r="G1" s="205"/>
      <c r="H1" s="205"/>
      <c r="I1" s="205"/>
    </row>
    <row r="2" spans="1:9" ht="14.25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</row>
    <row r="3" spans="1:9" s="74" customFormat="1" ht="27" customHeight="1" x14ac:dyDescent="0.25">
      <c r="A3" s="206" t="str">
        <f>'Calcul - Aide'!A3</f>
        <v>Nom et Prénom de l'enfant :</v>
      </c>
      <c r="B3" s="206"/>
      <c r="C3" s="206"/>
      <c r="D3" s="207">
        <f>'Calcul - Aide'!B3</f>
        <v>0</v>
      </c>
      <c r="E3" s="207"/>
      <c r="F3" s="207"/>
      <c r="G3" s="73">
        <f>'Calcul - Aide'!H3</f>
        <v>0</v>
      </c>
    </row>
    <row r="4" spans="1:9" ht="15" customHeight="1" x14ac:dyDescent="0.2">
      <c r="A4" s="75"/>
      <c r="B4" s="75"/>
      <c r="C4" s="75"/>
    </row>
    <row r="5" spans="1:9" ht="20.25" customHeight="1" x14ac:dyDescent="0.2">
      <c r="A5" s="202" t="s">
        <v>79</v>
      </c>
      <c r="B5" s="203"/>
      <c r="C5" s="204"/>
      <c r="D5" s="76">
        <f>'Calcul - Aide'!B42</f>
        <v>0</v>
      </c>
      <c r="E5" s="77"/>
      <c r="F5" s="77"/>
      <c r="G5" s="78" t="str">
        <f>'Calcul - Aide'!F5</f>
        <v>Type d'aide :</v>
      </c>
    </row>
    <row r="6" spans="1:9" ht="20.25" customHeight="1" x14ac:dyDescent="0.2">
      <c r="A6" s="208" t="str">
        <f>'Calcul - Aide'!A36</f>
        <v>AIDE ATTRIBUEE EN FR.</v>
      </c>
      <c r="B6" s="209"/>
      <c r="C6" s="210"/>
      <c r="D6" s="79">
        <f>'Calcul - Aide'!B36</f>
        <v>-500</v>
      </c>
      <c r="E6" s="77"/>
      <c r="F6" s="77"/>
      <c r="G6" s="77" t="str">
        <f>'Calcul - Aide'!F6</f>
        <v>Traitement orthodontique</v>
      </c>
    </row>
    <row r="7" spans="1:9" ht="20.25" customHeight="1" x14ac:dyDescent="0.2">
      <c r="A7" s="202" t="str">
        <f>'Calcul - Aide'!A32</f>
        <v>Aide communale en %</v>
      </c>
      <c r="B7" s="203"/>
      <c r="C7" s="204"/>
      <c r="D7" s="80">
        <f>'Calcul - Aide'!B32</f>
        <v>0.44999999999999984</v>
      </c>
      <c r="E7" s="77"/>
      <c r="F7" s="77"/>
      <c r="G7" s="77"/>
    </row>
    <row r="9" spans="1:9" s="82" customFormat="1" ht="81" customHeight="1" x14ac:dyDescent="0.25">
      <c r="A9" s="81" t="s">
        <v>80</v>
      </c>
      <c r="B9" s="81" t="s">
        <v>81</v>
      </c>
      <c r="C9" s="81" t="s">
        <v>82</v>
      </c>
      <c r="D9" s="81" t="s">
        <v>83</v>
      </c>
      <c r="E9" s="81" t="s">
        <v>84</v>
      </c>
      <c r="F9" s="81" t="s">
        <v>85</v>
      </c>
      <c r="G9" s="81" t="s">
        <v>86</v>
      </c>
      <c r="H9" s="81" t="s">
        <v>87</v>
      </c>
      <c r="I9" s="81" t="s">
        <v>88</v>
      </c>
    </row>
    <row r="10" spans="1:9" ht="24.75" customHeight="1" x14ac:dyDescent="0.2">
      <c r="A10" s="83"/>
      <c r="B10" s="84"/>
      <c r="C10" s="85"/>
      <c r="D10" s="85"/>
      <c r="E10" s="85">
        <f>C10-D10</f>
        <v>0</v>
      </c>
      <c r="F10" s="85">
        <f>E10*$D$7</f>
        <v>0</v>
      </c>
      <c r="G10" s="85">
        <f>F10</f>
        <v>0</v>
      </c>
      <c r="H10" s="85">
        <f>$D$6-G10</f>
        <v>-500</v>
      </c>
      <c r="I10" s="86"/>
    </row>
    <row r="11" spans="1:9" ht="24.75" customHeight="1" x14ac:dyDescent="0.2">
      <c r="A11" s="87"/>
      <c r="B11" s="88"/>
      <c r="C11" s="89"/>
      <c r="D11" s="89"/>
      <c r="E11" s="89">
        <f t="shared" ref="E11:E26" si="0">C11-D11</f>
        <v>0</v>
      </c>
      <c r="F11" s="89">
        <f t="shared" ref="F11:F26" si="1">E11*$D$7</f>
        <v>0</v>
      </c>
      <c r="G11" s="89">
        <f>G10+F11</f>
        <v>0</v>
      </c>
      <c r="H11" s="89">
        <f t="shared" ref="H11:H26" si="2">$D$6-G11</f>
        <v>-500</v>
      </c>
      <c r="I11" s="90"/>
    </row>
    <row r="12" spans="1:9" ht="24.75" customHeight="1" x14ac:dyDescent="0.2">
      <c r="A12" s="87"/>
      <c r="B12" s="88"/>
      <c r="C12" s="89"/>
      <c r="D12" s="89"/>
      <c r="E12" s="89">
        <f t="shared" si="0"/>
        <v>0</v>
      </c>
      <c r="F12" s="89">
        <f t="shared" si="1"/>
        <v>0</v>
      </c>
      <c r="G12" s="89">
        <f t="shared" ref="G12:G26" si="3">G11+F12</f>
        <v>0</v>
      </c>
      <c r="H12" s="89">
        <f t="shared" si="2"/>
        <v>-500</v>
      </c>
      <c r="I12" s="90"/>
    </row>
    <row r="13" spans="1:9" ht="24.75" customHeight="1" x14ac:dyDescent="0.2">
      <c r="A13" s="87"/>
      <c r="B13" s="88"/>
      <c r="C13" s="89"/>
      <c r="D13" s="89"/>
      <c r="E13" s="89">
        <f t="shared" si="0"/>
        <v>0</v>
      </c>
      <c r="F13" s="89">
        <f t="shared" si="1"/>
        <v>0</v>
      </c>
      <c r="G13" s="89">
        <f t="shared" si="3"/>
        <v>0</v>
      </c>
      <c r="H13" s="89">
        <f t="shared" si="2"/>
        <v>-500</v>
      </c>
      <c r="I13" s="90"/>
    </row>
    <row r="14" spans="1:9" ht="24.75" customHeight="1" x14ac:dyDescent="0.2">
      <c r="A14" s="87"/>
      <c r="B14" s="88"/>
      <c r="C14" s="89"/>
      <c r="D14" s="89"/>
      <c r="E14" s="89">
        <f t="shared" si="0"/>
        <v>0</v>
      </c>
      <c r="F14" s="89">
        <f t="shared" si="1"/>
        <v>0</v>
      </c>
      <c r="G14" s="89">
        <f t="shared" si="3"/>
        <v>0</v>
      </c>
      <c r="H14" s="89">
        <f t="shared" si="2"/>
        <v>-500</v>
      </c>
      <c r="I14" s="90"/>
    </row>
    <row r="15" spans="1:9" ht="24.75" customHeight="1" x14ac:dyDescent="0.2">
      <c r="A15" s="87"/>
      <c r="B15" s="88"/>
      <c r="C15" s="89"/>
      <c r="D15" s="89"/>
      <c r="E15" s="89">
        <f t="shared" si="0"/>
        <v>0</v>
      </c>
      <c r="F15" s="89">
        <f t="shared" si="1"/>
        <v>0</v>
      </c>
      <c r="G15" s="89">
        <f t="shared" si="3"/>
        <v>0</v>
      </c>
      <c r="H15" s="89">
        <f t="shared" si="2"/>
        <v>-500</v>
      </c>
      <c r="I15" s="90"/>
    </row>
    <row r="16" spans="1:9" ht="24.75" customHeight="1" x14ac:dyDescent="0.2">
      <c r="A16" s="87"/>
      <c r="B16" s="88"/>
      <c r="C16" s="89"/>
      <c r="D16" s="89"/>
      <c r="E16" s="89">
        <f t="shared" si="0"/>
        <v>0</v>
      </c>
      <c r="F16" s="89">
        <f t="shared" si="1"/>
        <v>0</v>
      </c>
      <c r="G16" s="89">
        <f t="shared" si="3"/>
        <v>0</v>
      </c>
      <c r="H16" s="89">
        <f t="shared" si="2"/>
        <v>-500</v>
      </c>
      <c r="I16" s="90"/>
    </row>
    <row r="17" spans="1:9" ht="24.75" customHeight="1" x14ac:dyDescent="0.2">
      <c r="A17" s="87"/>
      <c r="B17" s="88"/>
      <c r="C17" s="89"/>
      <c r="D17" s="89"/>
      <c r="E17" s="89">
        <f t="shared" si="0"/>
        <v>0</v>
      </c>
      <c r="F17" s="89">
        <f t="shared" si="1"/>
        <v>0</v>
      </c>
      <c r="G17" s="89">
        <f t="shared" si="3"/>
        <v>0</v>
      </c>
      <c r="H17" s="89">
        <f t="shared" si="2"/>
        <v>-500</v>
      </c>
      <c r="I17" s="90"/>
    </row>
    <row r="18" spans="1:9" ht="24.75" customHeight="1" x14ac:dyDescent="0.2">
      <c r="A18" s="87"/>
      <c r="B18" s="88"/>
      <c r="C18" s="89"/>
      <c r="D18" s="89"/>
      <c r="E18" s="89">
        <f t="shared" si="0"/>
        <v>0</v>
      </c>
      <c r="F18" s="89">
        <f t="shared" si="1"/>
        <v>0</v>
      </c>
      <c r="G18" s="89">
        <f t="shared" si="3"/>
        <v>0</v>
      </c>
      <c r="H18" s="89">
        <f t="shared" si="2"/>
        <v>-500</v>
      </c>
      <c r="I18" s="90"/>
    </row>
    <row r="19" spans="1:9" ht="24.75" customHeight="1" x14ac:dyDescent="0.2">
      <c r="A19" s="87"/>
      <c r="B19" s="88"/>
      <c r="C19" s="89"/>
      <c r="D19" s="89"/>
      <c r="E19" s="89">
        <f t="shared" si="0"/>
        <v>0</v>
      </c>
      <c r="F19" s="89">
        <f t="shared" si="1"/>
        <v>0</v>
      </c>
      <c r="G19" s="89">
        <f t="shared" si="3"/>
        <v>0</v>
      </c>
      <c r="H19" s="89">
        <f t="shared" si="2"/>
        <v>-500</v>
      </c>
      <c r="I19" s="90"/>
    </row>
    <row r="20" spans="1:9" ht="24.75" customHeight="1" x14ac:dyDescent="0.2">
      <c r="A20" s="87"/>
      <c r="B20" s="88"/>
      <c r="C20" s="89"/>
      <c r="D20" s="89"/>
      <c r="E20" s="89">
        <f t="shared" si="0"/>
        <v>0</v>
      </c>
      <c r="F20" s="89">
        <f t="shared" si="1"/>
        <v>0</v>
      </c>
      <c r="G20" s="89">
        <f t="shared" si="3"/>
        <v>0</v>
      </c>
      <c r="H20" s="89">
        <f t="shared" si="2"/>
        <v>-500</v>
      </c>
      <c r="I20" s="90"/>
    </row>
    <row r="21" spans="1:9" ht="24.75" customHeight="1" x14ac:dyDescent="0.2">
      <c r="A21" s="87"/>
      <c r="B21" s="88"/>
      <c r="C21" s="89"/>
      <c r="D21" s="89"/>
      <c r="E21" s="89">
        <f t="shared" si="0"/>
        <v>0</v>
      </c>
      <c r="F21" s="89">
        <f t="shared" si="1"/>
        <v>0</v>
      </c>
      <c r="G21" s="89">
        <f t="shared" si="3"/>
        <v>0</v>
      </c>
      <c r="H21" s="89">
        <f t="shared" si="2"/>
        <v>-500</v>
      </c>
      <c r="I21" s="90"/>
    </row>
    <row r="22" spans="1:9" ht="24.75" customHeight="1" x14ac:dyDescent="0.2">
      <c r="A22" s="87"/>
      <c r="B22" s="88"/>
      <c r="C22" s="89"/>
      <c r="D22" s="89"/>
      <c r="E22" s="89">
        <f t="shared" si="0"/>
        <v>0</v>
      </c>
      <c r="F22" s="89">
        <f t="shared" si="1"/>
        <v>0</v>
      </c>
      <c r="G22" s="89">
        <f t="shared" si="3"/>
        <v>0</v>
      </c>
      <c r="H22" s="89">
        <f t="shared" si="2"/>
        <v>-500</v>
      </c>
      <c r="I22" s="90"/>
    </row>
    <row r="23" spans="1:9" ht="24.75" customHeight="1" x14ac:dyDescent="0.2">
      <c r="A23" s="87"/>
      <c r="B23" s="88"/>
      <c r="C23" s="89"/>
      <c r="D23" s="89"/>
      <c r="E23" s="89">
        <f t="shared" si="0"/>
        <v>0</v>
      </c>
      <c r="F23" s="89">
        <f t="shared" si="1"/>
        <v>0</v>
      </c>
      <c r="G23" s="89">
        <f t="shared" si="3"/>
        <v>0</v>
      </c>
      <c r="H23" s="89">
        <f t="shared" si="2"/>
        <v>-500</v>
      </c>
      <c r="I23" s="90"/>
    </row>
    <row r="24" spans="1:9" ht="24.75" customHeight="1" x14ac:dyDescent="0.2">
      <c r="A24" s="87"/>
      <c r="B24" s="88"/>
      <c r="C24" s="89"/>
      <c r="D24" s="89"/>
      <c r="E24" s="89">
        <f t="shared" si="0"/>
        <v>0</v>
      </c>
      <c r="F24" s="89">
        <f t="shared" si="1"/>
        <v>0</v>
      </c>
      <c r="G24" s="89">
        <f t="shared" si="3"/>
        <v>0</v>
      </c>
      <c r="H24" s="89">
        <f t="shared" si="2"/>
        <v>-500</v>
      </c>
      <c r="I24" s="90"/>
    </row>
    <row r="25" spans="1:9" ht="24.75" customHeight="1" x14ac:dyDescent="0.2">
      <c r="A25" s="87"/>
      <c r="B25" s="88"/>
      <c r="C25" s="89"/>
      <c r="D25" s="89"/>
      <c r="E25" s="89">
        <f t="shared" si="0"/>
        <v>0</v>
      </c>
      <c r="F25" s="89">
        <f t="shared" si="1"/>
        <v>0</v>
      </c>
      <c r="G25" s="89">
        <f t="shared" si="3"/>
        <v>0</v>
      </c>
      <c r="H25" s="89">
        <f t="shared" si="2"/>
        <v>-500</v>
      </c>
      <c r="I25" s="90"/>
    </row>
    <row r="26" spans="1:9" ht="24.75" customHeight="1" x14ac:dyDescent="0.2">
      <c r="A26" s="91"/>
      <c r="B26" s="92"/>
      <c r="C26" s="93"/>
      <c r="D26" s="93"/>
      <c r="E26" s="93">
        <f t="shared" si="0"/>
        <v>0</v>
      </c>
      <c r="F26" s="93">
        <f t="shared" si="1"/>
        <v>0</v>
      </c>
      <c r="G26" s="93">
        <f t="shared" si="3"/>
        <v>0</v>
      </c>
      <c r="H26" s="93">
        <f t="shared" si="2"/>
        <v>-500</v>
      </c>
      <c r="I26" s="94"/>
    </row>
    <row r="27" spans="1:9" ht="35.25" customHeight="1" x14ac:dyDescent="0.2">
      <c r="A27" s="95"/>
      <c r="B27" s="95"/>
      <c r="C27" s="96">
        <f>SUM(C10:C26)</f>
        <v>0</v>
      </c>
      <c r="D27" s="96">
        <f t="shared" ref="D27:F27" si="4">SUM(D10:D26)</f>
        <v>0</v>
      </c>
      <c r="E27" s="96">
        <f t="shared" si="4"/>
        <v>0</v>
      </c>
      <c r="F27" s="96">
        <f t="shared" si="4"/>
        <v>0</v>
      </c>
      <c r="G27" s="96"/>
      <c r="H27" s="96"/>
      <c r="I27" s="95"/>
    </row>
  </sheetData>
  <autoFilter ref="A9:I9" xr:uid="{00000000-0009-0000-0000-000002000000}"/>
  <mergeCells count="6">
    <mergeCell ref="A7:C7"/>
    <mergeCell ref="A1:I2"/>
    <mergeCell ref="A3:C3"/>
    <mergeCell ref="D3:F3"/>
    <mergeCell ref="A5:C5"/>
    <mergeCell ref="A6:C6"/>
  </mergeCells>
  <conditionalFormatting sqref="F27">
    <cfRule type="cellIs" dxfId="3" priority="2" operator="greaterThan">
      <formula>$D$6</formula>
    </cfRule>
  </conditionalFormatting>
  <conditionalFormatting sqref="G10:G26">
    <cfRule type="cellIs" dxfId="2" priority="1" operator="greaterThan">
      <formula>$D$6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8"/>
  <sheetViews>
    <sheetView workbookViewId="0">
      <selection activeCell="D29" sqref="D29"/>
    </sheetView>
  </sheetViews>
  <sheetFormatPr baseColWidth="10" defaultRowHeight="15" x14ac:dyDescent="0.25"/>
  <sheetData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33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1"/>
  <sheetViews>
    <sheetView showGridLines="0" tabSelected="1" zoomScale="145" zoomScaleNormal="145" workbookViewId="0">
      <selection activeCell="D9" sqref="D9"/>
    </sheetView>
  </sheetViews>
  <sheetFormatPr baseColWidth="10" defaultRowHeight="15" x14ac:dyDescent="0.25"/>
  <cols>
    <col min="1" max="1" width="30.28515625" customWidth="1"/>
    <col min="2" max="2" width="15.85546875" customWidth="1"/>
    <col min="6" max="6" width="5.28515625" customWidth="1"/>
    <col min="7" max="7" width="12.42578125" customWidth="1"/>
    <col min="8" max="8" width="10.140625" customWidth="1"/>
    <col min="9" max="9" width="3" customWidth="1"/>
    <col min="13" max="13" width="15.42578125" customWidth="1"/>
  </cols>
  <sheetData>
    <row r="1" spans="1:13" ht="75" customHeight="1" x14ac:dyDescent="0.25">
      <c r="D1" s="111" t="s">
        <v>100</v>
      </c>
      <c r="E1" s="111"/>
      <c r="F1" s="111"/>
      <c r="G1" s="111"/>
      <c r="H1" s="111"/>
    </row>
    <row r="2" spans="1:13" ht="60" customHeight="1" x14ac:dyDescent="0.25">
      <c r="A2" s="113" t="s">
        <v>98</v>
      </c>
      <c r="B2" s="113"/>
      <c r="C2" s="113"/>
      <c r="D2" s="113"/>
      <c r="E2" s="113"/>
      <c r="F2" s="113"/>
      <c r="G2" s="113"/>
      <c r="H2" s="113"/>
    </row>
    <row r="3" spans="1:13" ht="14.25" hidden="1" customHeight="1" x14ac:dyDescent="0.3">
      <c r="A3" s="97" t="s">
        <v>78</v>
      </c>
      <c r="B3" s="119"/>
      <c r="C3" s="119"/>
      <c r="D3" s="119"/>
      <c r="E3" s="64"/>
      <c r="F3" s="120" t="s">
        <v>77</v>
      </c>
      <c r="G3" s="120"/>
      <c r="H3" s="69"/>
    </row>
    <row r="4" spans="1:13" ht="6.75" hidden="1" customHeight="1" x14ac:dyDescent="0.25">
      <c r="A4" s="64"/>
      <c r="B4" s="16"/>
      <c r="C4" s="16"/>
      <c r="D4" s="16"/>
      <c r="E4" s="16"/>
      <c r="F4" s="16"/>
      <c r="H4" s="16"/>
    </row>
    <row r="5" spans="1:13" ht="15" hidden="1" customHeight="1" x14ac:dyDescent="0.25">
      <c r="A5" s="66" t="s">
        <v>30</v>
      </c>
      <c r="B5" s="18"/>
      <c r="C5" s="98"/>
      <c r="F5" s="114" t="s">
        <v>31</v>
      </c>
      <c r="G5" s="114"/>
    </row>
    <row r="6" spans="1:13" ht="15" hidden="1" customHeight="1" x14ac:dyDescent="0.25">
      <c r="A6" s="67" t="s">
        <v>32</v>
      </c>
      <c r="B6" s="119"/>
      <c r="C6" s="119"/>
      <c r="D6" s="119"/>
      <c r="E6" s="20"/>
      <c r="F6" s="115" t="s">
        <v>74</v>
      </c>
      <c r="G6" s="115"/>
      <c r="H6" s="115"/>
    </row>
    <row r="7" spans="1:13" ht="22.5" hidden="1" customHeight="1" x14ac:dyDescent="0.25">
      <c r="A7" s="68" t="s">
        <v>34</v>
      </c>
      <c r="B7" s="119"/>
      <c r="C7" s="119"/>
      <c r="D7" s="119"/>
      <c r="E7" s="20"/>
      <c r="F7" s="115"/>
      <c r="G7" s="115"/>
      <c r="H7" s="115"/>
    </row>
    <row r="8" spans="1:13" ht="6.75" customHeight="1" x14ac:dyDescent="0.25">
      <c r="A8" s="97"/>
      <c r="B8" s="21"/>
      <c r="C8" s="22"/>
      <c r="D8" s="20"/>
    </row>
    <row r="9" spans="1:13" ht="14.25" customHeight="1" x14ac:dyDescent="0.25">
      <c r="A9" s="97"/>
      <c r="B9" s="220" t="s">
        <v>35</v>
      </c>
      <c r="C9" s="221"/>
      <c r="D9" s="25"/>
      <c r="F9" s="65"/>
      <c r="G9" s="65"/>
      <c r="H9" s="65"/>
    </row>
    <row r="10" spans="1:13" ht="15" customHeight="1" x14ac:dyDescent="0.25">
      <c r="A10" s="97" t="s">
        <v>36</v>
      </c>
      <c r="B10" s="222" t="s">
        <v>37</v>
      </c>
      <c r="C10" s="222"/>
      <c r="D10" s="117"/>
      <c r="F10" s="65"/>
      <c r="G10" s="65"/>
      <c r="H10" s="65"/>
    </row>
    <row r="11" spans="1:13" ht="15" customHeight="1" x14ac:dyDescent="0.25">
      <c r="A11" s="97"/>
      <c r="B11" s="222"/>
      <c r="C11" s="222"/>
      <c r="D11" s="118"/>
      <c r="F11" s="65"/>
      <c r="G11" s="65"/>
      <c r="H11" s="65"/>
      <c r="M11" s="26"/>
    </row>
    <row r="12" spans="1:13" ht="15" customHeight="1" x14ac:dyDescent="0.25">
      <c r="A12" s="97"/>
      <c r="B12" s="223" t="s">
        <v>38</v>
      </c>
      <c r="C12" s="224"/>
      <c r="D12" s="27">
        <f>SUM(D9:D11)</f>
        <v>0</v>
      </c>
      <c r="E12" s="62">
        <f>2+D10</f>
        <v>2</v>
      </c>
      <c r="F12" s="65"/>
      <c r="G12" s="65"/>
      <c r="H12" s="65"/>
      <c r="M12" s="26"/>
    </row>
    <row r="13" spans="1:13" ht="15" customHeight="1" x14ac:dyDescent="0.25">
      <c r="A13" s="97" t="s">
        <v>39</v>
      </c>
      <c r="B13" s="28"/>
      <c r="C13" s="29" t="s">
        <v>40</v>
      </c>
      <c r="F13" s="65"/>
      <c r="G13" s="65"/>
      <c r="H13" s="65"/>
    </row>
    <row r="14" spans="1:13" ht="15" customHeight="1" x14ac:dyDescent="0.25">
      <c r="A14" s="97" t="s">
        <v>41</v>
      </c>
      <c r="B14" s="28"/>
    </row>
    <row r="15" spans="1:13" ht="5.25" customHeight="1" x14ac:dyDescent="0.25">
      <c r="A15" s="100"/>
      <c r="B15" s="31"/>
      <c r="C15" s="101"/>
    </row>
    <row r="16" spans="1:13" ht="5.25" customHeight="1" x14ac:dyDescent="0.25">
      <c r="A16" s="97"/>
      <c r="B16" s="31"/>
      <c r="C16" s="98"/>
    </row>
    <row r="17" spans="1:12" ht="16.5" customHeight="1" x14ac:dyDescent="0.25">
      <c r="A17" s="121" t="s">
        <v>94</v>
      </c>
      <c r="B17" s="121"/>
      <c r="C17" s="121"/>
      <c r="D17" s="121"/>
      <c r="E17" s="121"/>
      <c r="F17" s="121"/>
      <c r="G17" s="121"/>
      <c r="H17" s="121"/>
    </row>
    <row r="18" spans="1:12" ht="7.5" customHeight="1" x14ac:dyDescent="0.25">
      <c r="A18" s="97"/>
      <c r="B18" s="18"/>
      <c r="C18" s="18"/>
      <c r="D18" s="18"/>
      <c r="E18" s="18"/>
    </row>
    <row r="19" spans="1:12" ht="30.75" customHeight="1" x14ac:dyDescent="0.25">
      <c r="A19" s="211" t="s">
        <v>97</v>
      </c>
      <c r="B19" s="211"/>
      <c r="C19" s="211"/>
      <c r="D19" s="211"/>
      <c r="E19" s="211"/>
      <c r="F19" s="211"/>
      <c r="G19" s="211"/>
    </row>
    <row r="20" spans="1:12" ht="15" customHeight="1" x14ac:dyDescent="0.25">
      <c r="A20" t="s">
        <v>90</v>
      </c>
      <c r="B20" s="32"/>
    </row>
    <row r="21" spans="1:12" s="107" customFormat="1" ht="3" customHeight="1" x14ac:dyDescent="0.25">
      <c r="B21" s="108"/>
    </row>
    <row r="22" spans="1:12" ht="15" customHeight="1" x14ac:dyDescent="0.25">
      <c r="A22" t="s">
        <v>91</v>
      </c>
      <c r="B22" s="32">
        <v>0</v>
      </c>
    </row>
    <row r="23" spans="1:12" s="107" customFormat="1" ht="3" customHeight="1" x14ac:dyDescent="0.25">
      <c r="B23" s="108"/>
    </row>
    <row r="24" spans="1:12" ht="15" customHeight="1" x14ac:dyDescent="0.25">
      <c r="A24" t="s">
        <v>92</v>
      </c>
      <c r="B24" s="32">
        <v>0</v>
      </c>
    </row>
    <row r="25" spans="1:12" s="107" customFormat="1" ht="3" customHeight="1" x14ac:dyDescent="0.25">
      <c r="B25" s="110"/>
    </row>
    <row r="26" spans="1:12" x14ac:dyDescent="0.25">
      <c r="A26" t="s">
        <v>93</v>
      </c>
      <c r="B26" s="37">
        <v>0</v>
      </c>
      <c r="E26" s="38"/>
      <c r="F26" s="39"/>
      <c r="G26" s="39"/>
    </row>
    <row r="27" spans="1:12" x14ac:dyDescent="0.25">
      <c r="A27" t="s">
        <v>51</v>
      </c>
      <c r="B27" s="40">
        <f>SUM(B20:B26)</f>
        <v>0</v>
      </c>
      <c r="E27" s="39"/>
      <c r="F27" s="39"/>
      <c r="G27" s="39"/>
    </row>
    <row r="28" spans="1:12" ht="5.25" customHeight="1" x14ac:dyDescent="0.25">
      <c r="B28" s="40"/>
      <c r="D28" s="26"/>
      <c r="J28" s="39"/>
      <c r="K28" s="39"/>
      <c r="L28" s="39"/>
    </row>
    <row r="29" spans="1:12" ht="19.5" hidden="1" customHeight="1" x14ac:dyDescent="0.25">
      <c r="A29" s="41" t="s">
        <v>52</v>
      </c>
      <c r="B29" s="42">
        <f>IF(D10&gt;1,(D10-1)*-3600,0)</f>
        <v>0</v>
      </c>
      <c r="C29" s="43" t="s">
        <v>53</v>
      </c>
      <c r="D29" s="39"/>
      <c r="E29" s="39"/>
      <c r="F29" s="39"/>
      <c r="G29" s="39"/>
    </row>
    <row r="30" spans="1:12" s="39" customFormat="1" ht="21" hidden="1" customHeight="1" x14ac:dyDescent="0.25">
      <c r="A30" s="41" t="s">
        <v>54</v>
      </c>
      <c r="B30" s="44">
        <f>IF(ROUNDDOWN(B14,0)&lt;=E12,-(B13*12),-((B13*12)-((((ROUNDDOWN(B14,0))-E12)*(0.25)*(B13*12)))))</f>
        <v>0</v>
      </c>
      <c r="C30" s="132" t="s">
        <v>55</v>
      </c>
      <c r="D30" s="132"/>
      <c r="E30" s="132"/>
      <c r="F30" s="132"/>
      <c r="G30" s="132"/>
      <c r="H30" s="132"/>
      <c r="J30" s="38"/>
    </row>
    <row r="31" spans="1:12" s="39" customFormat="1" ht="21.75" hidden="1" customHeight="1" thickBot="1" x14ac:dyDescent="0.3">
      <c r="A31" s="41" t="s">
        <v>56</v>
      </c>
      <c r="B31" s="45">
        <f>SUM(B27:B30)</f>
        <v>0</v>
      </c>
      <c r="D31" s="46">
        <f>IF(B31&lt;Barème!C11,Barème!B11,IF(B31&gt;Barème!C50,"Hors barème",(VLOOKUP(Calculateur!B31,Barème!B11:C50,2,TRUE))))</f>
        <v>48000</v>
      </c>
      <c r="E31" s="39" t="s">
        <v>57</v>
      </c>
      <c r="K31"/>
    </row>
    <row r="32" spans="1:12" ht="15" customHeight="1" x14ac:dyDescent="0.25">
      <c r="A32" s="121" t="s">
        <v>95</v>
      </c>
      <c r="B32" s="121"/>
      <c r="C32" s="121"/>
      <c r="D32" s="121"/>
      <c r="E32" s="121"/>
      <c r="F32" s="121"/>
      <c r="G32" s="121"/>
      <c r="H32" s="121"/>
      <c r="J32" s="39"/>
      <c r="K32" s="39"/>
      <c r="L32" s="39"/>
    </row>
    <row r="33" spans="1:13" ht="7.5" customHeight="1" x14ac:dyDescent="0.25">
      <c r="A33" s="97"/>
      <c r="B33" s="18"/>
      <c r="C33" s="18"/>
      <c r="D33" s="18"/>
      <c r="E33" s="18"/>
    </row>
    <row r="34" spans="1:13" ht="30.75" customHeight="1" x14ac:dyDescent="0.25">
      <c r="A34" s="211" t="s">
        <v>96</v>
      </c>
      <c r="B34" s="211"/>
      <c r="C34" s="211"/>
      <c r="D34" s="211"/>
      <c r="E34" s="211"/>
      <c r="F34" s="211"/>
      <c r="G34" s="211"/>
    </row>
    <row r="35" spans="1:13" x14ac:dyDescent="0.25">
      <c r="A35" t="s">
        <v>90</v>
      </c>
      <c r="B35" s="32"/>
      <c r="D35" s="26"/>
      <c r="J35" s="39"/>
      <c r="K35" s="39"/>
      <c r="L35" s="39"/>
    </row>
    <row r="36" spans="1:13" ht="2.25" customHeight="1" x14ac:dyDescent="0.25">
      <c r="B36" s="110"/>
      <c r="D36" s="26"/>
      <c r="J36" s="39"/>
      <c r="K36" s="39"/>
      <c r="L36" s="39"/>
    </row>
    <row r="37" spans="1:13" x14ac:dyDescent="0.25">
      <c r="A37" t="s">
        <v>91</v>
      </c>
      <c r="B37" s="32">
        <v>0</v>
      </c>
      <c r="D37" s="26"/>
      <c r="J37" s="39"/>
      <c r="K37" s="39"/>
      <c r="L37" s="39"/>
    </row>
    <row r="38" spans="1:13" ht="2.25" customHeight="1" x14ac:dyDescent="0.25">
      <c r="B38" s="110"/>
      <c r="D38" s="26"/>
      <c r="J38" s="39"/>
      <c r="K38" s="39"/>
      <c r="L38" s="39"/>
    </row>
    <row r="39" spans="1:13" x14ac:dyDescent="0.25">
      <c r="A39" t="s">
        <v>92</v>
      </c>
      <c r="B39" s="32">
        <v>0</v>
      </c>
      <c r="D39" s="26"/>
      <c r="J39" s="39"/>
      <c r="K39" s="39"/>
      <c r="L39" s="39"/>
    </row>
    <row r="40" spans="1:13" ht="2.25" customHeight="1" x14ac:dyDescent="0.25">
      <c r="B40" s="108"/>
      <c r="D40" s="26"/>
      <c r="J40" s="39"/>
      <c r="K40" s="39"/>
      <c r="L40" s="39"/>
    </row>
    <row r="41" spans="1:13" x14ac:dyDescent="0.25">
      <c r="A41" t="s">
        <v>93</v>
      </c>
      <c r="B41" s="37">
        <v>0</v>
      </c>
      <c r="D41" s="26"/>
      <c r="J41" s="39"/>
      <c r="K41" s="39"/>
      <c r="L41" s="39"/>
    </row>
    <row r="42" spans="1:13" x14ac:dyDescent="0.25">
      <c r="B42" s="26">
        <f>SUM(B35:B41)</f>
        <v>0</v>
      </c>
      <c r="D42" s="26"/>
      <c r="J42" s="39"/>
      <c r="K42" s="39"/>
      <c r="L42" s="39"/>
    </row>
    <row r="43" spans="1:13" ht="5.25" customHeight="1" x14ac:dyDescent="0.25">
      <c r="B43" s="40"/>
      <c r="D43" s="26"/>
      <c r="J43" s="39"/>
      <c r="K43" s="39"/>
      <c r="L43" s="39"/>
    </row>
    <row r="44" spans="1:13" ht="16.5" customHeight="1" x14ac:dyDescent="0.25">
      <c r="A44" s="121" t="s">
        <v>58</v>
      </c>
      <c r="B44" s="121"/>
      <c r="C44" s="121"/>
      <c r="D44" s="121"/>
      <c r="E44" s="121"/>
      <c r="F44" s="121"/>
      <c r="G44" s="121"/>
      <c r="H44" s="121"/>
    </row>
    <row r="45" spans="1:13" ht="7.5" customHeight="1" thickBot="1" x14ac:dyDescent="0.3">
      <c r="A45" s="109"/>
      <c r="B45" s="18"/>
      <c r="C45" s="18"/>
      <c r="D45" s="18"/>
      <c r="E45" s="18"/>
    </row>
    <row r="46" spans="1:13" ht="15.75" hidden="1" thickBot="1" x14ac:dyDescent="0.3">
      <c r="A46" t="s">
        <v>59</v>
      </c>
      <c r="B46" s="70"/>
      <c r="C46" s="47" t="s">
        <v>60</v>
      </c>
    </row>
    <row r="47" spans="1:13" ht="17.25" customHeight="1" thickBot="1" x14ac:dyDescent="0.3">
      <c r="A47" s="106" t="s">
        <v>89</v>
      </c>
      <c r="B47" s="105">
        <f>IF(D9=1,IF(B42&lt;=56000,IF(B31&lt;Barème!C11,Barème!D11,IF(B31&gt;Barème!C50,0,(VLOOKUP(Calculateur!B31,Barème!B11:D52,3,TRUE)))),0),IF(B42&lt;=112000,IF(B31&lt;Barème!C11,Barème!D11,IF(B31&gt;Barème!C50,0,(VLOOKUP(Calculateur!B31,Barème!B11:D52,3,TRUE)))),0))</f>
        <v>0.8</v>
      </c>
      <c r="C47" s="218"/>
      <c r="D47" s="219"/>
      <c r="E47" s="219"/>
      <c r="F47" s="219"/>
      <c r="G47" s="219"/>
      <c r="H47" s="219"/>
      <c r="I47" s="219"/>
      <c r="J47" s="219"/>
      <c r="K47" s="219"/>
      <c r="L47" s="219"/>
      <c r="M47" s="219"/>
    </row>
    <row r="48" spans="1:13" ht="3.75" customHeight="1" x14ac:dyDescent="0.25">
      <c r="A48" s="103"/>
      <c r="B48" s="104"/>
      <c r="C48" s="102"/>
      <c r="D48" s="102"/>
      <c r="E48" s="102"/>
      <c r="F48" s="102"/>
      <c r="G48" s="102"/>
      <c r="H48" s="102"/>
    </row>
    <row r="49" spans="1:10" ht="17.25" hidden="1" customHeight="1" x14ac:dyDescent="0.25">
      <c r="A49" s="103"/>
      <c r="B49" s="104"/>
      <c r="C49" s="102"/>
      <c r="D49" s="102"/>
      <c r="E49" s="102"/>
      <c r="F49" s="102"/>
      <c r="G49" s="102"/>
      <c r="H49" s="102"/>
    </row>
    <row r="50" spans="1:10" hidden="1" x14ac:dyDescent="0.25">
      <c r="A50" t="s">
        <v>62</v>
      </c>
      <c r="B50" s="50">
        <f>B47*B46</f>
        <v>0</v>
      </c>
      <c r="C50" s="49"/>
    </row>
    <row r="51" spans="1:10" hidden="1" x14ac:dyDescent="0.25">
      <c r="A51" t="s">
        <v>63</v>
      </c>
      <c r="B51" s="51">
        <f>IF(F6="Traitement orthodontique",500,IF(F6="Transports",0,IF(F6="Camps d'hiver et école à la montagne",50,100)))</f>
        <v>500</v>
      </c>
      <c r="C51" s="52"/>
      <c r="D51" s="52"/>
      <c r="E51" s="53"/>
      <c r="F51" s="53"/>
      <c r="G51" s="53"/>
      <c r="H51" s="54"/>
      <c r="I51" s="55"/>
      <c r="J51" s="55"/>
    </row>
    <row r="52" spans="1:10" hidden="1" x14ac:dyDescent="0.25">
      <c r="A52" t="s">
        <v>64</v>
      </c>
      <c r="B52" s="26">
        <f>B46-B50</f>
        <v>0</v>
      </c>
      <c r="C52" s="52"/>
      <c r="D52" s="52"/>
      <c r="E52" s="53"/>
      <c r="F52" s="53"/>
      <c r="G52" s="53"/>
      <c r="H52" s="54"/>
      <c r="I52" s="55"/>
      <c r="J52" s="55"/>
    </row>
    <row r="53" spans="1:10" hidden="1" x14ac:dyDescent="0.25">
      <c r="A53" s="56" t="s">
        <v>65</v>
      </c>
      <c r="B53" s="57">
        <f>IF(B51&gt;B52,B46-B51,B50)</f>
        <v>-500</v>
      </c>
      <c r="C53" s="58"/>
      <c r="D53" s="59"/>
      <c r="E53" s="59"/>
      <c r="F53" s="59"/>
      <c r="G53" s="59"/>
      <c r="H53" s="59"/>
    </row>
    <row r="54" spans="1:10" hidden="1" x14ac:dyDescent="0.25">
      <c r="B54" s="60"/>
    </row>
    <row r="55" spans="1:10" ht="16.5" hidden="1" customHeight="1" x14ac:dyDescent="0.25">
      <c r="A55" s="121" t="s">
        <v>66</v>
      </c>
      <c r="B55" s="121"/>
      <c r="C55" s="121"/>
      <c r="D55" s="121"/>
      <c r="E55" s="121"/>
      <c r="F55" s="121"/>
      <c r="G55" s="121"/>
      <c r="H55" s="121"/>
    </row>
    <row r="56" spans="1:10" ht="9" hidden="1" customHeight="1" x14ac:dyDescent="0.25">
      <c r="A56" s="122"/>
      <c r="B56" s="122"/>
      <c r="C56" s="122"/>
      <c r="D56" s="122"/>
      <c r="E56" s="122"/>
      <c r="F56" s="122"/>
      <c r="G56" s="122"/>
      <c r="H56" s="122"/>
    </row>
    <row r="57" spans="1:10" ht="22.5" hidden="1" customHeight="1" x14ac:dyDescent="0.25">
      <c r="A57" s="122"/>
      <c r="B57" s="122"/>
      <c r="C57" s="122"/>
      <c r="D57" s="122"/>
      <c r="E57" s="122"/>
      <c r="F57" s="122"/>
      <c r="G57" s="122"/>
      <c r="H57" s="122"/>
    </row>
    <row r="58" spans="1:10" ht="24" hidden="1" customHeight="1" x14ac:dyDescent="0.25">
      <c r="A58" s="122"/>
      <c r="B58" s="122"/>
      <c r="C58" s="122"/>
      <c r="D58" s="122"/>
      <c r="E58" s="122"/>
      <c r="F58" s="122"/>
      <c r="G58" s="122"/>
      <c r="H58" s="122"/>
    </row>
    <row r="59" spans="1:10" hidden="1" x14ac:dyDescent="0.25">
      <c r="A59" s="71" t="s">
        <v>67</v>
      </c>
      <c r="B59" s="123"/>
      <c r="C59" s="123"/>
      <c r="D59" t="s">
        <v>68</v>
      </c>
      <c r="F59" s="65" t="s">
        <v>69</v>
      </c>
      <c r="G59" s="65"/>
      <c r="H59" s="65"/>
    </row>
    <row r="60" spans="1:10" hidden="1" x14ac:dyDescent="0.25">
      <c r="B60" s="60"/>
      <c r="F60" s="65"/>
      <c r="G60" s="65"/>
      <c r="H60" s="65"/>
    </row>
    <row r="61" spans="1:10" hidden="1" x14ac:dyDescent="0.25">
      <c r="B61" s="60"/>
      <c r="F61" s="65"/>
      <c r="G61" s="65"/>
      <c r="H61" s="65"/>
    </row>
    <row r="62" spans="1:10" hidden="1" x14ac:dyDescent="0.25">
      <c r="B62" s="61"/>
    </row>
    <row r="63" spans="1:10" hidden="1" x14ac:dyDescent="0.25">
      <c r="D63" t="s">
        <v>70</v>
      </c>
      <c r="F63" t="s">
        <v>71</v>
      </c>
    </row>
    <row r="64" spans="1:10" ht="6.75" hidden="1" customHeight="1" x14ac:dyDescent="0.25"/>
    <row r="65" spans="1:8" hidden="1" x14ac:dyDescent="0.25">
      <c r="A65" s="124" t="s">
        <v>72</v>
      </c>
      <c r="B65" s="125"/>
      <c r="C65" s="125"/>
      <c r="D65" s="125"/>
      <c r="E65" s="125"/>
      <c r="F65" s="125"/>
      <c r="G65" s="125"/>
      <c r="H65" s="126"/>
    </row>
    <row r="66" spans="1:8" ht="43.5" hidden="1" customHeight="1" x14ac:dyDescent="0.25">
      <c r="A66" s="125"/>
      <c r="B66" s="125"/>
      <c r="C66" s="125"/>
      <c r="D66" s="125"/>
      <c r="E66" s="125"/>
      <c r="F66" s="125"/>
      <c r="G66" s="125"/>
      <c r="H66" s="126"/>
    </row>
    <row r="67" spans="1:8" hidden="1" x14ac:dyDescent="0.25"/>
    <row r="68" spans="1:8" hidden="1" x14ac:dyDescent="0.25"/>
    <row r="69" spans="1:8" ht="2.25" customHeight="1" x14ac:dyDescent="0.25"/>
    <row r="70" spans="1:8" x14ac:dyDescent="0.25">
      <c r="A70" s="212" t="s">
        <v>99</v>
      </c>
      <c r="B70" s="213"/>
      <c r="C70" s="213"/>
      <c r="D70" s="213"/>
      <c r="E70" s="213"/>
      <c r="F70" s="213"/>
      <c r="G70" s="213"/>
      <c r="H70" s="214"/>
    </row>
    <row r="71" spans="1:8" x14ac:dyDescent="0.25">
      <c r="A71" s="215"/>
      <c r="B71" s="216"/>
      <c r="C71" s="216"/>
      <c r="D71" s="216"/>
      <c r="E71" s="216"/>
      <c r="F71" s="216"/>
      <c r="G71" s="216"/>
      <c r="H71" s="217"/>
    </row>
  </sheetData>
  <sheetProtection algorithmName="SHA-512" hashValue="rYEcEYV4Fi8vWMYLN9/ru/+rWPACC87KiBnm/WcfGieIqZnZLMAJr26v1HPVVLkvCgaxcMElkJe5uCKFhWd9Mw==" saltValue="a7CpUkKNBcAwSTtBQM/Wbg==" spinCount="100000" sheet="1" selectLockedCells="1"/>
  <mergeCells count="24">
    <mergeCell ref="B6:D6"/>
    <mergeCell ref="F6:H7"/>
    <mergeCell ref="B7:D7"/>
    <mergeCell ref="C47:M47"/>
    <mergeCell ref="D1:H1"/>
    <mergeCell ref="A2:H2"/>
    <mergeCell ref="B3:D3"/>
    <mergeCell ref="F3:G3"/>
    <mergeCell ref="F5:G5"/>
    <mergeCell ref="A34:G34"/>
    <mergeCell ref="B9:C9"/>
    <mergeCell ref="A32:H32"/>
    <mergeCell ref="B10:C11"/>
    <mergeCell ref="D10:D11"/>
    <mergeCell ref="B12:C12"/>
    <mergeCell ref="A17:H17"/>
    <mergeCell ref="A19:G19"/>
    <mergeCell ref="A70:H71"/>
    <mergeCell ref="C30:H30"/>
    <mergeCell ref="A44:H44"/>
    <mergeCell ref="A55:H55"/>
    <mergeCell ref="A56:H58"/>
    <mergeCell ref="B59:C59"/>
    <mergeCell ref="A65:H66"/>
  </mergeCells>
  <conditionalFormatting sqref="B47">
    <cfRule type="cellIs" dxfId="1" priority="1" operator="greaterThan">
      <formula>0</formula>
    </cfRule>
    <cfRule type="cellIs" dxfId="0" priority="2" operator="equal">
      <formula>0</formula>
    </cfRule>
  </conditionalFormatting>
  <dataValidations count="1">
    <dataValidation type="whole" allowBlank="1" showInputMessage="1" showErrorMessage="1" errorTitle="ATTENTION" error="2 Adultes au maximum" promptTitle="Max 2" sqref="D9" xr:uid="{00000000-0002-0000-0400-000000000000}">
      <formula1>1</formula1>
      <formula2>2</formula2>
    </dataValidation>
  </dataValidations>
  <printOptions horizontalCentered="1"/>
  <pageMargins left="0.47244094488188981" right="0.39370078740157483" top="0.39370078740157483" bottom="0.15748031496062992" header="0.11811023622047245" footer="1.1023622047244095"/>
  <pageSetup paperSize="9" scale="8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Ne saisir qu'un seul type d'aide" promptTitle="Sélectionner l'aide :" xr:uid="{00000000-0002-0000-0400-000001000000}">
          <x14:formula1>
            <xm:f>Données!$A$4:$A$8</xm:f>
          </x14:formula1>
          <xm:sqref>F6:H7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Calcul - Aide</vt:lpstr>
      <vt:lpstr>Barème</vt:lpstr>
      <vt:lpstr>Tableau de suivi</vt:lpstr>
      <vt:lpstr>Données</vt:lpstr>
      <vt:lpstr>Calculateur</vt:lpstr>
      <vt:lpstr>'Calcul - Aide'!Zone_d_impression</vt:lpstr>
      <vt:lpstr>Calculateur!Zone_d_impression</vt:lpstr>
    </vt:vector>
  </TitlesOfParts>
  <Company>Info Services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Pahud Patrick</dc:creator>
  <cp:lastModifiedBy>Pahud Patrick</cp:lastModifiedBy>
  <cp:lastPrinted>2016-12-05T13:54:01Z</cp:lastPrinted>
  <dcterms:created xsi:type="dcterms:W3CDTF">2016-06-03T08:48:57Z</dcterms:created>
  <dcterms:modified xsi:type="dcterms:W3CDTF">2024-01-04T07:48:14Z</dcterms:modified>
</cp:coreProperties>
</file>